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activeTab="0"/>
  </bookViews>
  <sheets>
    <sheet name="Blad1" sheetId="1" r:id="rId1"/>
    <sheet name="Blad2" sheetId="2" r:id="rId2"/>
    <sheet name="Blad3" sheetId="3" r:id="rId3"/>
  </sheets>
  <definedNames>
    <definedName name="abr">'Blad1'!$D$41</definedName>
    <definedName name="_xlnm.Print_Area" localSheetId="0">'Blad1'!$A$1:$J$217</definedName>
    <definedName name="gemh">'Blad1'!$D$15</definedName>
  </definedNames>
  <calcPr fullCalcOnLoad="1"/>
</workbook>
</file>

<file path=xl/sharedStrings.xml><?xml version="1.0" encoding="utf-8"?>
<sst xmlns="http://schemas.openxmlformats.org/spreadsheetml/2006/main" count="191" uniqueCount="118">
  <si>
    <t xml:space="preserve">Berekening normkosten geluidsschermen </t>
  </si>
  <si>
    <t>resultaat</t>
  </si>
  <si>
    <t>Wat zijn de hoofddimensies?</t>
  </si>
  <si>
    <t>per vierkante meter</t>
  </si>
  <si>
    <t>gem. hoogte</t>
  </si>
  <si>
    <t>absorberend</t>
  </si>
  <si>
    <t>refecterend</t>
  </si>
  <si>
    <t>1,0 - 2,5 m1</t>
  </si>
  <si>
    <t>2,5 - 4,0 m1</t>
  </si>
  <si>
    <t>4,0 - 6,0 m1</t>
  </si>
  <si>
    <t>Kale basisprijs geluidsscherm</t>
  </si>
  <si>
    <t>bouwkosten per vierkante meter</t>
  </si>
  <si>
    <t>"in aardebaan ratio" (= lengte  "in aardebaan" / totaal)</t>
  </si>
  <si>
    <t>(PMMA)</t>
  </si>
  <si>
    <t>klein</t>
  </si>
  <si>
    <t>gemiddeld</t>
  </si>
  <si>
    <t>zeer groot</t>
  </si>
  <si>
    <t>&lt;500m2</t>
  </si>
  <si>
    <t>500-5000 m2</t>
  </si>
  <si>
    <t>&gt;5000m2</t>
  </si>
  <si>
    <t>&lt;&lt;kies&gt;&gt;</t>
  </si>
  <si>
    <t xml:space="preserve">aproximatieve </t>
  </si>
  <si>
    <t>meerprijs</t>
  </si>
  <si>
    <t xml:space="preserve"> diepte</t>
  </si>
  <si>
    <t>per</t>
  </si>
  <si>
    <t>funderingslaag</t>
  </si>
  <si>
    <t>meter</t>
  </si>
  <si>
    <t>&lt; 5m</t>
  </si>
  <si>
    <t>10m</t>
  </si>
  <si>
    <t>20 m</t>
  </si>
  <si>
    <t>Het betreft GEEN spoorinfra</t>
  </si>
  <si>
    <t>Spoor vraagt een licht veiligheidsregiem. Werk volledig buiten PVR</t>
  </si>
  <si>
    <t xml:space="preserve">Spoor vraagt een middelzwaar veiligheidsregiem. Enkele werken binnen PVR </t>
  </si>
  <si>
    <t>Spoor vraagt een zwaar veiligheidsregiem. Veel werk binnen PVR</t>
  </si>
  <si>
    <t>(PVR = profiel van vrije ruimte)</t>
  </si>
  <si>
    <t>bereken het gevolg per m2 (door te delen door de gemiddelde hoogte)</t>
  </si>
  <si>
    <t>st</t>
  </si>
  <si>
    <t>&lt;&lt;kies en/of tel op!&gt;&gt;</t>
  </si>
  <si>
    <t xml:space="preserve">Totale bouwkosten geluidsscherm </t>
  </si>
  <si>
    <t>Totale basisraming</t>
  </si>
  <si>
    <t>Totale investeringskosten exclusief BTW</t>
  </si>
  <si>
    <t>BTW</t>
  </si>
  <si>
    <t>Totale investeringskosten inclusief BTW</t>
  </si>
  <si>
    <r>
      <t>m</t>
    </r>
    <r>
      <rPr>
        <vertAlign val="superscript"/>
        <sz val="10"/>
        <rFont val="Calibri"/>
        <family val="2"/>
      </rPr>
      <t>2</t>
    </r>
  </si>
  <si>
    <r>
      <t xml:space="preserve"> [opp </t>
    </r>
    <r>
      <rPr>
        <vertAlign val="subscript"/>
        <sz val="10"/>
        <rFont val="Calibri"/>
        <family val="2"/>
      </rPr>
      <t>totaal</t>
    </r>
    <r>
      <rPr>
        <sz val="10"/>
        <color indexed="8"/>
        <rFont val="Calibri"/>
        <family val="2"/>
      </rPr>
      <t>]</t>
    </r>
  </si>
  <si>
    <r>
      <t>m</t>
    </r>
    <r>
      <rPr>
        <vertAlign val="superscript"/>
        <sz val="10"/>
        <rFont val="Calibri"/>
        <family val="2"/>
      </rPr>
      <t>1</t>
    </r>
  </si>
  <si>
    <r>
      <t xml:space="preserve"> [l </t>
    </r>
    <r>
      <rPr>
        <vertAlign val="subscript"/>
        <sz val="10"/>
        <rFont val="Calibri"/>
        <family val="2"/>
      </rPr>
      <t>totaal</t>
    </r>
    <r>
      <rPr>
        <sz val="10"/>
        <color indexed="8"/>
        <rFont val="Calibri"/>
        <family val="2"/>
      </rPr>
      <t>]</t>
    </r>
  </si>
  <si>
    <r>
      <t>€/m</t>
    </r>
    <r>
      <rPr>
        <vertAlign val="superscript"/>
        <sz val="10"/>
        <rFont val="Calibri"/>
        <family val="2"/>
      </rPr>
      <t>2</t>
    </r>
  </si>
  <si>
    <r>
      <t>€ / m</t>
    </r>
    <r>
      <rPr>
        <vertAlign val="superscript"/>
        <sz val="10"/>
        <rFont val="Calibri"/>
        <family val="2"/>
      </rPr>
      <t>1</t>
    </r>
  </si>
  <si>
    <t>Subsidieregeling sanering verkeerslawaai, bijlage C</t>
  </si>
  <si>
    <t>1a</t>
  </si>
  <si>
    <t>1b</t>
  </si>
  <si>
    <t>9a</t>
  </si>
  <si>
    <t>2a</t>
  </si>
  <si>
    <t>2b</t>
  </si>
  <si>
    <t>9b</t>
  </si>
  <si>
    <t>prijspeil 1 juli 2022</t>
  </si>
  <si>
    <r>
      <t>Bouwkosten geluidsschermkosten zonder lokale bijstellingen (€/m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</si>
  <si>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t>Welk type scherm is er nodig?</t>
  </si>
  <si>
    <t>Absorberend of reflecterend</t>
  </si>
  <si>
    <t>Totale benodigde schermoppervlakte</t>
  </si>
  <si>
    <r>
      <t>De gemiddelde hoogte [opp</t>
    </r>
    <r>
      <rPr>
        <vertAlign val="subscript"/>
        <sz val="10"/>
        <rFont val="Calibri"/>
        <family val="2"/>
      </rPr>
      <t xml:space="preserve"> totaal</t>
    </r>
    <r>
      <rPr>
        <sz val="10"/>
        <color indexed="8"/>
        <rFont val="Calibri"/>
        <family val="2"/>
      </rPr>
      <t xml:space="preserve"> / l </t>
    </r>
    <r>
      <rPr>
        <vertAlign val="subscript"/>
        <sz val="10"/>
        <rFont val="Calibri"/>
        <family val="2"/>
      </rPr>
      <t>totaal</t>
    </r>
    <r>
      <rPr>
        <sz val="10"/>
        <color indexed="8"/>
        <rFont val="Calibri"/>
        <family val="2"/>
      </rPr>
      <t>] :</t>
    </r>
  </si>
  <si>
    <t>Totale lengte waarover schermen worden geplaatst</t>
  </si>
  <si>
    <t>Welke lengte wordt er geplaatst op kunstwerk</t>
  </si>
  <si>
    <t>De lengte "op kunstwerk ratio" is de lengte op kunstwerk gedeeld door de totale lengte:</t>
  </si>
  <si>
    <t xml:space="preserve">Scherm inpasbaar op het bestaande kunstwerk? </t>
  </si>
  <si>
    <t>Bereken de correctiefactor  (lengte ratio KW x factor)</t>
  </si>
  <si>
    <t>Lengte scherm aardebaan (lengte totaal - "op kunstwerk")</t>
  </si>
  <si>
    <t>Welk percentage van deze lengte is transparant?</t>
  </si>
  <si>
    <t xml:space="preserve">Bereken correctie:"in aardebaan ratio" x pct "transparant" x factor: </t>
  </si>
  <si>
    <t>Bepaal de correctie voor de omvang van het werk</t>
  </si>
  <si>
    <t>Karakterisering van de werkomvang</t>
  </si>
  <si>
    <t>Orde van groote</t>
  </si>
  <si>
    <t>Correctiefactor</t>
  </si>
  <si>
    <t xml:space="preserve"> Maak een inschatting van de ondergrond (grondgesteldheid en funderingsdiepte)</t>
  </si>
  <si>
    <t>Standaard (of goed)</t>
  </si>
  <si>
    <t>Slecht</t>
  </si>
  <si>
    <t>Erg slecht</t>
  </si>
  <si>
    <t xml:space="preserve"> Maak een inschatting of de locatie een trillingsarm funderingssyteem vraagt</t>
  </si>
  <si>
    <t>Geen trillingsarm funderingssysteem</t>
  </si>
  <si>
    <t>Wel trillingsarme fundering. Type ondergrond: standaard</t>
  </si>
  <si>
    <t>Wel trillingsarme fundering. Type ondergrond: slecht</t>
  </si>
  <si>
    <t>Wel trillingsarme fundering. Type ondergrond: erg slecht</t>
  </si>
  <si>
    <t>Maak een inschatting of het scherm in het talud moet worden geplaatst</t>
  </si>
  <si>
    <t>Nee</t>
  </si>
  <si>
    <t>Ja, het baan lichaam moet worden verbreed</t>
  </si>
  <si>
    <t>Ja, het talud moet worden opgevangen door een keerwand</t>
  </si>
  <si>
    <t>Maak een inschatting of afwateringsvoorzieningen nodig zijn</t>
  </si>
  <si>
    <t>Ja, er is additioneel infiltratie middels grindkoffers nodig</t>
  </si>
  <si>
    <t>Ja, de bestaande infra behoeft compleet RWA (met goot + kolken)</t>
  </si>
  <si>
    <t>Ja, er wordt een afwateringsgoot voorzien aangesloten op bestaande riolering</t>
  </si>
  <si>
    <t>Maak een inschatting of na plaatsing van het scherm beplanting voor en/of tegen het scherm wenselijk is</t>
  </si>
  <si>
    <t xml:space="preserve">Ja, aan één zijde </t>
  </si>
  <si>
    <t>Ja, aan twee zijden</t>
  </si>
  <si>
    <t>Bereken het gevolg per m2 (door te delen door de gemiddelde hoogte) x "in aardebaan ratio"</t>
  </si>
  <si>
    <t>Bereken  het gevolg per m2 (door te delen door de gemiddelde hoogte) x "in aardebaan ratio"</t>
  </si>
  <si>
    <t>In geval van spoorinfrastructuur, schat in onder welke omstandigheden de uitvoering zal plaats vinden?</t>
  </si>
  <si>
    <t>Bereken het gevolg per m2 (door te delen door de gemiddelde hoogte)</t>
  </si>
  <si>
    <t>In geval van weginfrastructuur, schat in onder welke omstandigheden de uitvoering zal plaatsvinden</t>
  </si>
  <si>
    <t>Er kan zondermeer gebouwd worden geen voorzieningen nodig</t>
  </si>
  <si>
    <t>Alleen tijdelijke omleidingsroutes moeten worden aangegeven</t>
  </si>
  <si>
    <t>Tijdens uitvoering worden rijstroken versmald en (tijdelijke) barrier geplaatst</t>
  </si>
  <si>
    <t>Tijdens uitvoering wordt verkeer omgeleid (4-0 systeem op snelweg)</t>
  </si>
  <si>
    <t>Welke aanvullende voorzieningen zijn er verder noodzakelijk voor de bouw van het scherm?</t>
  </si>
  <si>
    <t>Geleiderail</t>
  </si>
  <si>
    <t>Permanente barrier</t>
  </si>
  <si>
    <t>Grondaanvulling</t>
  </si>
  <si>
    <t xml:space="preserve">Vluchtdeuren </t>
  </si>
  <si>
    <t>Kabels en leidingen</t>
  </si>
  <si>
    <t>Maak een inschatting van de mogelijke maatregelen aan "kabels en leidingen" ten gevolge van werkzaamheden</t>
  </si>
  <si>
    <t>Project onvoorzien</t>
  </si>
  <si>
    <t>Geen verleggingen van K&amp;L voorzien</t>
  </si>
  <si>
    <t>Beperkte beschermingsmaatregelen nodig voor enkele kruisende K&amp;L</t>
  </si>
  <si>
    <t>In langsrichting maximaal 4 kabels verwijderen en vernieuwen</t>
  </si>
  <si>
    <r>
      <t xml:space="preserve">In langsrichting 4 kabels en 2 leidingen </t>
    </r>
    <r>
      <rPr>
        <sz val="8"/>
        <rFont val="Calibri"/>
        <family val="2"/>
      </rPr>
      <t>(water/gas/riool max. 300mm) verw. en vern.</t>
    </r>
  </si>
  <si>
    <t xml:space="preserve">Laag risicoprofiel, voldoende bouwruimte, weinig omgevingsinteractie  </t>
  </si>
  <si>
    <t>Hoog risicoprofiel, beperkingen op de bouwplaats + veel omgevingsinteracties</t>
  </si>
  <si>
    <t>Bereken projectonvoorzien als percentage van de basisraming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</si>
</sst>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[$€-2]\ * #,##0.00_-;_-[$€-2]\ * #,##0.00\-;_-[$€-2]\ * &quot;-&quot;??_-"/>
    <numFmt numFmtId="173" formatCode="_-* #,##0.000_-;_-* #,##0.000\-;_-* &quot;-&quot;??_-;_-@_-"/>
    <numFmt numFmtId="174" formatCode="0.0%"/>
    <numFmt numFmtId="175" formatCode="_-* #,##0_-;_-* #,##0\-;_-* &quot;-&quot;??_-;_-@_-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vertAlign val="subscript"/>
      <sz val="10"/>
      <name val="Calibri"/>
      <family val="2"/>
    </font>
    <font>
      <sz val="8"/>
      <name val="Calibri"/>
      <family val="2"/>
    </font>
    <font>
      <b/>
      <vertAlign val="superscript"/>
      <sz val="10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b/>
      <sz val="16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i/>
      <sz val="10"/>
      <color indexed="8"/>
      <name val="Arial"/>
      <family val="0"/>
    </font>
    <font>
      <i/>
      <vertAlign val="superscript"/>
      <sz val="10"/>
      <color indexed="8"/>
      <name val="Arial"/>
      <family val="0"/>
    </font>
    <font>
      <i/>
      <vertAlign val="subscript"/>
      <sz val="10"/>
      <color indexed="8"/>
      <name val="Arial"/>
      <family val="0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2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171" fontId="53" fillId="0" borderId="10" xfId="45" applyFont="1" applyFill="1" applyBorder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171" fontId="7" fillId="0" borderId="0" xfId="45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3" fontId="53" fillId="0" borderId="10" xfId="45" applyNumberFormat="1" applyFont="1" applyBorder="1" applyAlignment="1">
      <alignment/>
    </xf>
    <xf numFmtId="173" fontId="53" fillId="0" borderId="0" xfId="0" applyNumberFormat="1" applyFont="1" applyAlignment="1">
      <alignment/>
    </xf>
    <xf numFmtId="173" fontId="53" fillId="0" borderId="10" xfId="0" applyNumberFormat="1" applyFont="1" applyBorder="1" applyAlignment="1">
      <alignment/>
    </xf>
    <xf numFmtId="10" fontId="53" fillId="33" borderId="0" xfId="54" applyNumberFormat="1" applyFont="1" applyFill="1" applyAlignment="1">
      <alignment/>
    </xf>
    <xf numFmtId="173" fontId="53" fillId="0" borderId="0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0" xfId="0" applyFont="1" applyBorder="1" applyAlignment="1">
      <alignment/>
    </xf>
    <xf numFmtId="173" fontId="53" fillId="0" borderId="0" xfId="45" applyNumberFormat="1" applyFont="1" applyAlignment="1">
      <alignment/>
    </xf>
    <xf numFmtId="9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53" fillId="0" borderId="11" xfId="0" applyFont="1" applyBorder="1" applyAlignment="1">
      <alignment/>
    </xf>
    <xf numFmtId="0" fontId="53" fillId="0" borderId="10" xfId="0" applyFont="1" applyBorder="1" applyAlignment="1">
      <alignment horizontal="center"/>
    </xf>
    <xf numFmtId="9" fontId="53" fillId="33" borderId="0" xfId="0" applyNumberFormat="1" applyFont="1" applyFill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2" fontId="4" fillId="33" borderId="13" xfId="41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2" fontId="53" fillId="33" borderId="0" xfId="41" applyFont="1" applyFill="1" applyAlignment="1">
      <alignment/>
    </xf>
    <xf numFmtId="171" fontId="53" fillId="33" borderId="0" xfId="0" applyNumberFormat="1" applyFont="1" applyFill="1" applyAlignment="1">
      <alignment/>
    </xf>
    <xf numFmtId="171" fontId="53" fillId="0" borderId="10" xfId="45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4" fillId="0" borderId="0" xfId="0" applyFont="1" applyAlignment="1">
      <alignment/>
    </xf>
    <xf numFmtId="9" fontId="53" fillId="0" borderId="10" xfId="0" applyNumberFormat="1" applyFont="1" applyBorder="1" applyAlignment="1">
      <alignment/>
    </xf>
    <xf numFmtId="175" fontId="7" fillId="0" borderId="0" xfId="45" applyNumberFormat="1" applyFont="1" applyAlignment="1">
      <alignment/>
    </xf>
    <xf numFmtId="0" fontId="28" fillId="0" borderId="0" xfId="0" applyFont="1" applyAlignment="1">
      <alignment/>
    </xf>
    <xf numFmtId="0" fontId="53" fillId="7" borderId="10" xfId="0" applyFont="1" applyFill="1" applyBorder="1" applyAlignment="1" applyProtection="1">
      <alignment/>
      <protection locked="0"/>
    </xf>
    <xf numFmtId="9" fontId="53" fillId="7" borderId="10" xfId="0" applyNumberFormat="1" applyFont="1" applyFill="1" applyBorder="1" applyAlignment="1" applyProtection="1">
      <alignment/>
      <protection locked="0"/>
    </xf>
    <xf numFmtId="172" fontId="53" fillId="7" borderId="10" xfId="41" applyFont="1" applyFill="1" applyBorder="1" applyAlignment="1" applyProtection="1">
      <alignment/>
      <protection locked="0"/>
    </xf>
    <xf numFmtId="9" fontId="53" fillId="7" borderId="10" xfId="0" applyNumberFormat="1" applyFont="1" applyFill="1" applyBorder="1" applyAlignment="1" applyProtection="1">
      <alignment horizontal="center"/>
      <protection locked="0"/>
    </xf>
    <xf numFmtId="0" fontId="53" fillId="7" borderId="10" xfId="0" applyFont="1" applyFill="1" applyBorder="1" applyAlignment="1" applyProtection="1">
      <alignment horizontal="center"/>
      <protection locked="0"/>
    </xf>
    <xf numFmtId="9" fontId="53" fillId="7" borderId="10" xfId="54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4" fillId="0" borderId="0" xfId="0" applyFont="1" applyBorder="1" applyAlignment="1">
      <alignment/>
    </xf>
    <xf numFmtId="172" fontId="4" fillId="0" borderId="0" xfId="41" applyFont="1" applyFill="1" applyBorder="1" applyAlignment="1">
      <alignment/>
    </xf>
    <xf numFmtId="0" fontId="56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0" fontId="53" fillId="14" borderId="10" xfId="0" applyFont="1" applyFill="1" applyBorder="1" applyAlignment="1">
      <alignment horizontal="center"/>
    </xf>
    <xf numFmtId="172" fontId="53" fillId="14" borderId="10" xfId="41" applyFont="1" applyFill="1" applyBorder="1" applyAlignment="1">
      <alignment/>
    </xf>
    <xf numFmtId="171" fontId="53" fillId="14" borderId="10" xfId="45" applyFont="1" applyFill="1" applyBorder="1" applyAlignment="1">
      <alignment/>
    </xf>
    <xf numFmtId="9" fontId="53" fillId="14" borderId="10" xfId="0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9" fontId="53" fillId="8" borderId="10" xfId="54" applyFont="1" applyFill="1" applyBorder="1" applyAlignment="1">
      <alignment/>
    </xf>
    <xf numFmtId="9" fontId="53" fillId="8" borderId="10" xfId="54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7</xdr:row>
      <xdr:rowOff>66675</xdr:rowOff>
    </xdr:from>
    <xdr:to>
      <xdr:col>7</xdr:col>
      <xdr:colOff>9525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3371850" y="130492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76200</xdr:rowOff>
    </xdr:from>
    <xdr:to>
      <xdr:col>7</xdr:col>
      <xdr:colOff>9525</xdr:colOff>
      <xdr:row>15</xdr:row>
      <xdr:rowOff>85725</xdr:rowOff>
    </xdr:to>
    <xdr:sp>
      <xdr:nvSpPr>
        <xdr:cNvPr id="2" name="Line 2"/>
        <xdr:cNvSpPr>
          <a:spLocks/>
        </xdr:cNvSpPr>
      </xdr:nvSpPr>
      <xdr:spPr>
        <a:xfrm>
          <a:off x="6943725" y="13144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8</xdr:row>
      <xdr:rowOff>152400</xdr:rowOff>
    </xdr:from>
    <xdr:to>
      <xdr:col>7</xdr:col>
      <xdr:colOff>352425</xdr:colOff>
      <xdr:row>10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600825" y="1552575"/>
          <a:ext cx="685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&lt;&lt;kies&gt;&gt;</a:t>
          </a:r>
        </a:p>
      </xdr:txBody>
    </xdr:sp>
    <xdr:clientData/>
  </xdr:twoCellAnchor>
  <xdr:twoCellAnchor>
    <xdr:from>
      <xdr:col>3</xdr:col>
      <xdr:colOff>361950</xdr:colOff>
      <xdr:row>15</xdr:row>
      <xdr:rowOff>85725</xdr:rowOff>
    </xdr:from>
    <xdr:to>
      <xdr:col>3</xdr:col>
      <xdr:colOff>361950</xdr:colOff>
      <xdr:row>19</xdr:row>
      <xdr:rowOff>85725</xdr:rowOff>
    </xdr:to>
    <xdr:sp>
      <xdr:nvSpPr>
        <xdr:cNvPr id="4" name="Line 6"/>
        <xdr:cNvSpPr>
          <a:spLocks/>
        </xdr:cNvSpPr>
      </xdr:nvSpPr>
      <xdr:spPr>
        <a:xfrm>
          <a:off x="4314825" y="26193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19</xdr:row>
      <xdr:rowOff>95250</xdr:rowOff>
    </xdr:from>
    <xdr:to>
      <xdr:col>4</xdr:col>
      <xdr:colOff>152400</xdr:colOff>
      <xdr:row>19</xdr:row>
      <xdr:rowOff>95250</xdr:rowOff>
    </xdr:to>
    <xdr:sp>
      <xdr:nvSpPr>
        <xdr:cNvPr id="5" name="Line 7"/>
        <xdr:cNvSpPr>
          <a:spLocks/>
        </xdr:cNvSpPr>
      </xdr:nvSpPr>
      <xdr:spPr>
        <a:xfrm>
          <a:off x="4314825" y="32766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2533650</xdr:colOff>
      <xdr:row>16</xdr:row>
      <xdr:rowOff>152400</xdr:rowOff>
    </xdr:from>
    <xdr:to>
      <xdr:col>4</xdr:col>
      <xdr:colOff>19050</xdr:colOff>
      <xdr:row>18</xdr:row>
      <xdr:rowOff>19050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838575" y="2847975"/>
          <a:ext cx="1114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&lt;&lt;kies&gt;&gt;</a:t>
          </a:r>
        </a:p>
      </xdr:txBody>
    </xdr:sp>
    <xdr:clientData/>
  </xdr:twoCellAnchor>
  <xdr:twoCellAnchor>
    <xdr:from>
      <xdr:col>9</xdr:col>
      <xdr:colOff>419100</xdr:colOff>
      <xdr:row>19</xdr:row>
      <xdr:rowOff>85725</xdr:rowOff>
    </xdr:from>
    <xdr:to>
      <xdr:col>9</xdr:col>
      <xdr:colOff>419100</xdr:colOff>
      <xdr:row>22</xdr:row>
      <xdr:rowOff>9525</xdr:rowOff>
    </xdr:to>
    <xdr:sp>
      <xdr:nvSpPr>
        <xdr:cNvPr id="7" name="Line 8"/>
        <xdr:cNvSpPr>
          <a:spLocks/>
        </xdr:cNvSpPr>
      </xdr:nvSpPr>
      <xdr:spPr>
        <a:xfrm>
          <a:off x="8677275" y="3267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76200</xdr:rowOff>
    </xdr:from>
    <xdr:to>
      <xdr:col>9</xdr:col>
      <xdr:colOff>400050</xdr:colOff>
      <xdr:row>19</xdr:row>
      <xdr:rowOff>76200</xdr:rowOff>
    </xdr:to>
    <xdr:sp>
      <xdr:nvSpPr>
        <xdr:cNvPr id="8" name="Line 9"/>
        <xdr:cNvSpPr>
          <a:spLocks/>
        </xdr:cNvSpPr>
      </xdr:nvSpPr>
      <xdr:spPr>
        <a:xfrm>
          <a:off x="7943850" y="32575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166</xdr:row>
      <xdr:rowOff>85725</xdr:rowOff>
    </xdr:from>
    <xdr:to>
      <xdr:col>9</xdr:col>
      <xdr:colOff>0</xdr:colOff>
      <xdr:row>166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5781675" y="283273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152</xdr:row>
      <xdr:rowOff>85725</xdr:rowOff>
    </xdr:from>
    <xdr:to>
      <xdr:col>8</xdr:col>
      <xdr:colOff>333375</xdr:colOff>
      <xdr:row>152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5753100" y="258603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137</xdr:row>
      <xdr:rowOff>95250</xdr:rowOff>
    </xdr:from>
    <xdr:to>
      <xdr:col>8</xdr:col>
      <xdr:colOff>333375</xdr:colOff>
      <xdr:row>137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5772150" y="232981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125</xdr:row>
      <xdr:rowOff>104775</xdr:rowOff>
    </xdr:from>
    <xdr:to>
      <xdr:col>8</xdr:col>
      <xdr:colOff>333375</xdr:colOff>
      <xdr:row>125</xdr:row>
      <xdr:rowOff>104775</xdr:rowOff>
    </xdr:to>
    <xdr:sp>
      <xdr:nvSpPr>
        <xdr:cNvPr id="12" name="Line 13"/>
        <xdr:cNvSpPr>
          <a:spLocks/>
        </xdr:cNvSpPr>
      </xdr:nvSpPr>
      <xdr:spPr>
        <a:xfrm>
          <a:off x="7248525" y="211931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114</xdr:row>
      <xdr:rowOff>95250</xdr:rowOff>
    </xdr:from>
    <xdr:to>
      <xdr:col>8</xdr:col>
      <xdr:colOff>304800</xdr:colOff>
      <xdr:row>114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7277100" y="192881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97</xdr:row>
      <xdr:rowOff>95250</xdr:rowOff>
    </xdr:from>
    <xdr:to>
      <xdr:col>8</xdr:col>
      <xdr:colOff>333375</xdr:colOff>
      <xdr:row>97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7305675" y="16392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86</xdr:row>
      <xdr:rowOff>85725</xdr:rowOff>
    </xdr:from>
    <xdr:to>
      <xdr:col>8</xdr:col>
      <xdr:colOff>323850</xdr:colOff>
      <xdr:row>86</xdr:row>
      <xdr:rowOff>85725</xdr:rowOff>
    </xdr:to>
    <xdr:sp>
      <xdr:nvSpPr>
        <xdr:cNvPr id="15" name="Line 16"/>
        <xdr:cNvSpPr>
          <a:spLocks/>
        </xdr:cNvSpPr>
      </xdr:nvSpPr>
      <xdr:spPr>
        <a:xfrm>
          <a:off x="7324725" y="144875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71</xdr:row>
      <xdr:rowOff>95250</xdr:rowOff>
    </xdr:from>
    <xdr:to>
      <xdr:col>8</xdr:col>
      <xdr:colOff>304800</xdr:colOff>
      <xdr:row>71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7296150" y="11925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193</xdr:row>
      <xdr:rowOff>85725</xdr:rowOff>
    </xdr:from>
    <xdr:to>
      <xdr:col>8</xdr:col>
      <xdr:colOff>333375</xdr:colOff>
      <xdr:row>193</xdr:row>
      <xdr:rowOff>85725</xdr:rowOff>
    </xdr:to>
    <xdr:sp>
      <xdr:nvSpPr>
        <xdr:cNvPr id="17" name="Line 18"/>
        <xdr:cNvSpPr>
          <a:spLocks/>
        </xdr:cNvSpPr>
      </xdr:nvSpPr>
      <xdr:spPr>
        <a:xfrm>
          <a:off x="7277100" y="328707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207</xdr:row>
      <xdr:rowOff>85725</xdr:rowOff>
    </xdr:from>
    <xdr:to>
      <xdr:col>9</xdr:col>
      <xdr:colOff>0</xdr:colOff>
      <xdr:row>207</xdr:row>
      <xdr:rowOff>85725</xdr:rowOff>
    </xdr:to>
    <xdr:sp>
      <xdr:nvSpPr>
        <xdr:cNvPr id="18" name="Line 20"/>
        <xdr:cNvSpPr>
          <a:spLocks/>
        </xdr:cNvSpPr>
      </xdr:nvSpPr>
      <xdr:spPr>
        <a:xfrm>
          <a:off x="5305425" y="3513772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29</xdr:row>
      <xdr:rowOff>57150</xdr:rowOff>
    </xdr:from>
    <xdr:to>
      <xdr:col>7</xdr:col>
      <xdr:colOff>333375</xdr:colOff>
      <xdr:row>30</xdr:row>
      <xdr:rowOff>123825</xdr:rowOff>
    </xdr:to>
    <xdr:sp>
      <xdr:nvSpPr>
        <xdr:cNvPr id="19" name="Freeform 34"/>
        <xdr:cNvSpPr>
          <a:spLocks/>
        </xdr:cNvSpPr>
      </xdr:nvSpPr>
      <xdr:spPr>
        <a:xfrm>
          <a:off x="5619750" y="4886325"/>
          <a:ext cx="1647825" cy="228600"/>
        </a:xfrm>
        <a:custGeom>
          <a:pathLst>
            <a:path h="24" w="145">
              <a:moveTo>
                <a:pt x="145" y="0"/>
              </a:moveTo>
              <a:lnTo>
                <a:pt x="145" y="9"/>
              </a:lnTo>
              <a:lnTo>
                <a:pt x="0" y="9"/>
              </a:lnTo>
              <a:lnTo>
                <a:pt x="0" y="17"/>
              </a:lnTo>
              <a:lnTo>
                <a:pt x="0" y="2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</xdr:colOff>
      <xdr:row>44</xdr:row>
      <xdr:rowOff>0</xdr:rowOff>
    </xdr:from>
    <xdr:ext cx="85725" cy="190500"/>
    <xdr:sp>
      <xdr:nvSpPr>
        <xdr:cNvPr id="20" name="Text Box 48"/>
        <xdr:cNvSpPr txBox="1">
          <a:spLocks noChangeArrowheads="1"/>
        </xdr:cNvSpPr>
      </xdr:nvSpPr>
      <xdr:spPr>
        <a:xfrm>
          <a:off x="6172200" y="728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7</xdr:col>
      <xdr:colOff>28575</xdr:colOff>
      <xdr:row>44</xdr:row>
      <xdr:rowOff>0</xdr:rowOff>
    </xdr:from>
    <xdr:ext cx="85725" cy="190500"/>
    <xdr:sp>
      <xdr:nvSpPr>
        <xdr:cNvPr id="21" name="Text Box 49"/>
        <xdr:cNvSpPr txBox="1">
          <a:spLocks noChangeArrowheads="1"/>
        </xdr:cNvSpPr>
      </xdr:nvSpPr>
      <xdr:spPr>
        <a:xfrm>
          <a:off x="6962775" y="728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2</xdr:col>
      <xdr:colOff>9525</xdr:colOff>
      <xdr:row>99</xdr:row>
      <xdr:rowOff>38100</xdr:rowOff>
    </xdr:from>
    <xdr:to>
      <xdr:col>6</xdr:col>
      <xdr:colOff>714375</xdr:colOff>
      <xdr:row>103</xdr:row>
      <xdr:rowOff>152400</xdr:rowOff>
    </xdr:to>
    <xdr:sp>
      <xdr:nvSpPr>
        <xdr:cNvPr id="22" name="Text Box 56"/>
        <xdr:cNvSpPr txBox="1">
          <a:spLocks noChangeArrowheads="1"/>
        </xdr:cNvSpPr>
      </xdr:nvSpPr>
      <xdr:spPr>
        <a:xfrm>
          <a:off x="1314450" y="16659225"/>
          <a:ext cx="55530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Uitgangspunt bij de bepaling van de correctiefactor is dat het baanlichaam op 3,5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meter boven maaiveld ligt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**) Dit bedrag wordt uitgerekend als 1,5 x de bouwkosten zonder lokale bijstellingen </a:t>
          </a:r>
        </a:p>
      </xdr:txBody>
    </xdr:sp>
    <xdr:clientData/>
  </xdr:twoCellAnchor>
  <xdr:oneCellAnchor>
    <xdr:from>
      <xdr:col>7</xdr:col>
      <xdr:colOff>495300</xdr:colOff>
      <xdr:row>95</xdr:row>
      <xdr:rowOff>0</xdr:rowOff>
    </xdr:from>
    <xdr:ext cx="161925" cy="190500"/>
    <xdr:sp>
      <xdr:nvSpPr>
        <xdr:cNvPr id="23" name="Text Box 58"/>
        <xdr:cNvSpPr txBox="1">
          <a:spLocks noChangeArrowheads="1"/>
        </xdr:cNvSpPr>
      </xdr:nvSpPr>
      <xdr:spPr>
        <a:xfrm>
          <a:off x="7429500" y="159448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**)</a:t>
          </a:r>
        </a:p>
      </xdr:txBody>
    </xdr:sp>
    <xdr:clientData/>
  </xdr:oneCellAnchor>
  <xdr:oneCellAnchor>
    <xdr:from>
      <xdr:col>6</xdr:col>
      <xdr:colOff>304800</xdr:colOff>
      <xdr:row>31</xdr:row>
      <xdr:rowOff>0</xdr:rowOff>
    </xdr:from>
    <xdr:ext cx="95250" cy="190500"/>
    <xdr:sp>
      <xdr:nvSpPr>
        <xdr:cNvPr id="24" name="Text Box 59"/>
        <xdr:cNvSpPr txBox="1">
          <a:spLocks noChangeArrowheads="1"/>
        </xdr:cNvSpPr>
      </xdr:nvSpPr>
      <xdr:spPr>
        <a:xfrm>
          <a:off x="6457950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8</xdr:col>
      <xdr:colOff>114300</xdr:colOff>
      <xdr:row>31</xdr:row>
      <xdr:rowOff>0</xdr:rowOff>
    </xdr:from>
    <xdr:ext cx="95250" cy="190500"/>
    <xdr:sp>
      <xdr:nvSpPr>
        <xdr:cNvPr id="25" name="Text Box 60"/>
        <xdr:cNvSpPr txBox="1">
          <a:spLocks noChangeArrowheads="1"/>
        </xdr:cNvSpPr>
      </xdr:nvSpPr>
      <xdr:spPr>
        <a:xfrm>
          <a:off x="8029575" y="5153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8</xdr:col>
      <xdr:colOff>114300</xdr:colOff>
      <xdr:row>43</xdr:row>
      <xdr:rowOff>142875</xdr:rowOff>
    </xdr:from>
    <xdr:ext cx="95250" cy="180975"/>
    <xdr:sp>
      <xdr:nvSpPr>
        <xdr:cNvPr id="26" name="Text Box 61"/>
        <xdr:cNvSpPr txBox="1">
          <a:spLocks noChangeArrowheads="1"/>
        </xdr:cNvSpPr>
      </xdr:nvSpPr>
      <xdr:spPr>
        <a:xfrm>
          <a:off x="8029575" y="72675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5</xdr:col>
      <xdr:colOff>28575</xdr:colOff>
      <xdr:row>161</xdr:row>
      <xdr:rowOff>19050</xdr:rowOff>
    </xdr:from>
    <xdr:ext cx="85725" cy="190500"/>
    <xdr:sp>
      <xdr:nvSpPr>
        <xdr:cNvPr id="27" name="Text Box 62"/>
        <xdr:cNvSpPr txBox="1">
          <a:spLocks noChangeArrowheads="1"/>
        </xdr:cNvSpPr>
      </xdr:nvSpPr>
      <xdr:spPr>
        <a:xfrm>
          <a:off x="5200650" y="27336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6</xdr:col>
      <xdr:colOff>19050</xdr:colOff>
      <xdr:row>161</xdr:row>
      <xdr:rowOff>19050</xdr:rowOff>
    </xdr:from>
    <xdr:ext cx="85725" cy="190500"/>
    <xdr:sp>
      <xdr:nvSpPr>
        <xdr:cNvPr id="28" name="Text Box 63"/>
        <xdr:cNvSpPr txBox="1">
          <a:spLocks noChangeArrowheads="1"/>
        </xdr:cNvSpPr>
      </xdr:nvSpPr>
      <xdr:spPr>
        <a:xfrm>
          <a:off x="6172200" y="27336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3</xdr:col>
      <xdr:colOff>447675</xdr:colOff>
      <xdr:row>160</xdr:row>
      <xdr:rowOff>161925</xdr:rowOff>
    </xdr:from>
    <xdr:ext cx="104775" cy="190500"/>
    <xdr:sp>
      <xdr:nvSpPr>
        <xdr:cNvPr id="29" name="Text Box 64"/>
        <xdr:cNvSpPr txBox="1">
          <a:spLocks noChangeArrowheads="1"/>
        </xdr:cNvSpPr>
      </xdr:nvSpPr>
      <xdr:spPr>
        <a:xfrm>
          <a:off x="4400550" y="272891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</a:t>
          </a:r>
        </a:p>
      </xdr:txBody>
    </xdr:sp>
    <xdr:clientData/>
  </xdr:oneCellAnchor>
  <xdr:twoCellAnchor>
    <xdr:from>
      <xdr:col>1</xdr:col>
      <xdr:colOff>600075</xdr:colOff>
      <xdr:row>168</xdr:row>
      <xdr:rowOff>85725</xdr:rowOff>
    </xdr:from>
    <xdr:to>
      <xdr:col>6</xdr:col>
      <xdr:colOff>733425</xdr:colOff>
      <xdr:row>172</xdr:row>
      <xdr:rowOff>152400</xdr:rowOff>
    </xdr:to>
    <xdr:sp>
      <xdr:nvSpPr>
        <xdr:cNvPr id="30" name="Text Box 65"/>
        <xdr:cNvSpPr txBox="1">
          <a:spLocks noChangeArrowheads="1"/>
        </xdr:cNvSpPr>
      </xdr:nvSpPr>
      <xdr:spPr>
        <a:xfrm>
          <a:off x="1295400" y="28651200"/>
          <a:ext cx="55911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 Vluchtdeuren worden h.o.h. 400m geplaatst. Aantal uitrekenen of inschatten.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**) De correctiefactor (totaal per m</a:t>
          </a:r>
          <a:r>
            <a:rPr lang="en-US" cap="none" sz="10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= aantal deuren x vast bedrag € 7.475- / [l </a:t>
          </a:r>
          <a:r>
            <a:rPr lang="en-US" cap="none" sz="10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totaal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]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7</xdr:col>
      <xdr:colOff>361950</xdr:colOff>
      <xdr:row>161</xdr:row>
      <xdr:rowOff>0</xdr:rowOff>
    </xdr:from>
    <xdr:ext cx="161925" cy="190500"/>
    <xdr:sp>
      <xdr:nvSpPr>
        <xdr:cNvPr id="31" name="Text Box 67"/>
        <xdr:cNvSpPr txBox="1">
          <a:spLocks noChangeArrowheads="1"/>
        </xdr:cNvSpPr>
      </xdr:nvSpPr>
      <xdr:spPr>
        <a:xfrm>
          <a:off x="7296150" y="273177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**)</a:t>
          </a:r>
        </a:p>
      </xdr:txBody>
    </xdr:sp>
    <xdr:clientData/>
  </xdr:oneCellAnchor>
  <xdr:twoCellAnchor>
    <xdr:from>
      <xdr:col>2</xdr:col>
      <xdr:colOff>0</xdr:colOff>
      <xdr:row>138</xdr:row>
      <xdr:rowOff>104775</xdr:rowOff>
    </xdr:from>
    <xdr:to>
      <xdr:col>6</xdr:col>
      <xdr:colOff>723900</xdr:colOff>
      <xdr:row>143</xdr:row>
      <xdr:rowOff>38100</xdr:rowOff>
    </xdr:to>
    <xdr:sp>
      <xdr:nvSpPr>
        <xdr:cNvPr id="32" name="Text Box 68"/>
        <xdr:cNvSpPr txBox="1">
          <a:spLocks noChangeArrowheads="1"/>
        </xdr:cNvSpPr>
      </xdr:nvSpPr>
      <xdr:spPr>
        <a:xfrm>
          <a:off x="1304925" y="23469600"/>
          <a:ext cx="55721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 OP!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Bij vraag 12 zijn opgenomen de kosten betrokken bij de bouw (bouwkosten).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Eventuele kosten (niet zijnde bouwkosten) voor buitendienststelling worden separaat als bijkomende kosten ingvuld. Zie vraag 16.</a:t>
          </a:r>
        </a:p>
      </xdr:txBody>
    </xdr:sp>
    <xdr:clientData/>
  </xdr:twoCellAnchor>
  <xdr:twoCellAnchor>
    <xdr:from>
      <xdr:col>9</xdr:col>
      <xdr:colOff>209550</xdr:colOff>
      <xdr:row>177</xdr:row>
      <xdr:rowOff>66675</xdr:rowOff>
    </xdr:from>
    <xdr:to>
      <xdr:col>9</xdr:col>
      <xdr:colOff>600075</xdr:colOff>
      <xdr:row>178</xdr:row>
      <xdr:rowOff>133350</xdr:rowOff>
    </xdr:to>
    <xdr:sp>
      <xdr:nvSpPr>
        <xdr:cNvPr id="33" name="AutoShape 82"/>
        <xdr:cNvSpPr>
          <a:spLocks/>
        </xdr:cNvSpPr>
      </xdr:nvSpPr>
      <xdr:spPr>
        <a:xfrm>
          <a:off x="8467725" y="30089475"/>
          <a:ext cx="390525" cy="2286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180</xdr:row>
      <xdr:rowOff>19050</xdr:rowOff>
    </xdr:from>
    <xdr:to>
      <xdr:col>9</xdr:col>
      <xdr:colOff>609600</xdr:colOff>
      <xdr:row>181</xdr:row>
      <xdr:rowOff>104775</xdr:rowOff>
    </xdr:to>
    <xdr:sp>
      <xdr:nvSpPr>
        <xdr:cNvPr id="34" name="AutoShape 83"/>
        <xdr:cNvSpPr>
          <a:spLocks/>
        </xdr:cNvSpPr>
      </xdr:nvSpPr>
      <xdr:spPr>
        <a:xfrm>
          <a:off x="8477250" y="30556200"/>
          <a:ext cx="390525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60</xdr:row>
      <xdr:rowOff>19050</xdr:rowOff>
    </xdr:from>
    <xdr:to>
      <xdr:col>9</xdr:col>
      <xdr:colOff>581025</xdr:colOff>
      <xdr:row>61</xdr:row>
      <xdr:rowOff>85725</xdr:rowOff>
    </xdr:to>
    <xdr:sp>
      <xdr:nvSpPr>
        <xdr:cNvPr id="35" name="AutoShape 84"/>
        <xdr:cNvSpPr>
          <a:spLocks/>
        </xdr:cNvSpPr>
      </xdr:nvSpPr>
      <xdr:spPr>
        <a:xfrm>
          <a:off x="8448675" y="9953625"/>
          <a:ext cx="390525" cy="2286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57</xdr:row>
      <xdr:rowOff>66675</xdr:rowOff>
    </xdr:from>
    <xdr:to>
      <xdr:col>9</xdr:col>
      <xdr:colOff>581025</xdr:colOff>
      <xdr:row>58</xdr:row>
      <xdr:rowOff>133350</xdr:rowOff>
    </xdr:to>
    <xdr:sp>
      <xdr:nvSpPr>
        <xdr:cNvPr id="36" name="AutoShape 85"/>
        <xdr:cNvSpPr>
          <a:spLocks/>
        </xdr:cNvSpPr>
      </xdr:nvSpPr>
      <xdr:spPr>
        <a:xfrm>
          <a:off x="8448675" y="9486900"/>
          <a:ext cx="390525" cy="2286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126</xdr:row>
      <xdr:rowOff>66675</xdr:rowOff>
    </xdr:from>
    <xdr:to>
      <xdr:col>9</xdr:col>
      <xdr:colOff>609600</xdr:colOff>
      <xdr:row>127</xdr:row>
      <xdr:rowOff>133350</xdr:rowOff>
    </xdr:to>
    <xdr:sp>
      <xdr:nvSpPr>
        <xdr:cNvPr id="37" name="AutoShape 86"/>
        <xdr:cNvSpPr>
          <a:spLocks/>
        </xdr:cNvSpPr>
      </xdr:nvSpPr>
      <xdr:spPr>
        <a:xfrm>
          <a:off x="8477250" y="21316950"/>
          <a:ext cx="390525" cy="2286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129</xdr:row>
      <xdr:rowOff>9525</xdr:rowOff>
    </xdr:from>
    <xdr:to>
      <xdr:col>9</xdr:col>
      <xdr:colOff>628650</xdr:colOff>
      <xdr:row>130</xdr:row>
      <xdr:rowOff>76200</xdr:rowOff>
    </xdr:to>
    <xdr:sp>
      <xdr:nvSpPr>
        <xdr:cNvPr id="38" name="AutoShape 87"/>
        <xdr:cNvSpPr>
          <a:spLocks/>
        </xdr:cNvSpPr>
      </xdr:nvSpPr>
      <xdr:spPr>
        <a:xfrm>
          <a:off x="8496300" y="21774150"/>
          <a:ext cx="390525" cy="2286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33</xdr:row>
      <xdr:rowOff>19050</xdr:rowOff>
    </xdr:from>
    <xdr:to>
      <xdr:col>8</xdr:col>
      <xdr:colOff>28575</xdr:colOff>
      <xdr:row>37</xdr:row>
      <xdr:rowOff>133350</xdr:rowOff>
    </xdr:to>
    <xdr:sp>
      <xdr:nvSpPr>
        <xdr:cNvPr id="39" name="Text Box 88"/>
        <xdr:cNvSpPr txBox="1">
          <a:spLocks noChangeArrowheads="1"/>
        </xdr:cNvSpPr>
      </xdr:nvSpPr>
      <xdr:spPr>
        <a:xfrm>
          <a:off x="1285875" y="5495925"/>
          <a:ext cx="66579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Uitgangspunt bij scherm op kunstwerk is dat deze wordt uitgevoerd als volledig transparant (of translucent) uitgevoerd in kunststof (PMMA).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LET OP! In geval het scherm niet inpasbaar is op het kunstwerk zal deze moeten worden aangepast of vervangen. DIT MOET SEPARAAT WORDEN GERAAMD. ZIT NIET IN DE NORM! </a:t>
          </a:r>
        </a:p>
      </xdr:txBody>
    </xdr:sp>
    <xdr:clientData/>
  </xdr:twoCellAnchor>
  <xdr:oneCellAnchor>
    <xdr:from>
      <xdr:col>7</xdr:col>
      <xdr:colOff>466725</xdr:colOff>
      <xdr:row>93</xdr:row>
      <xdr:rowOff>0</xdr:rowOff>
    </xdr:from>
    <xdr:ext cx="104775" cy="190500"/>
    <xdr:sp>
      <xdr:nvSpPr>
        <xdr:cNvPr id="40" name="Text Box 89"/>
        <xdr:cNvSpPr txBox="1">
          <a:spLocks noChangeArrowheads="1"/>
        </xdr:cNvSpPr>
      </xdr:nvSpPr>
      <xdr:spPr>
        <a:xfrm>
          <a:off x="7400925" y="15563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*)</a:t>
          </a:r>
        </a:p>
      </xdr:txBody>
    </xdr:sp>
    <xdr:clientData/>
  </xdr:oneCellAnchor>
  <xdr:twoCellAnchor>
    <xdr:from>
      <xdr:col>3</xdr:col>
      <xdr:colOff>257175</xdr:colOff>
      <xdr:row>1</xdr:row>
      <xdr:rowOff>76200</xdr:rowOff>
    </xdr:from>
    <xdr:to>
      <xdr:col>4</xdr:col>
      <xdr:colOff>171450</xdr:colOff>
      <xdr:row>5</xdr:row>
      <xdr:rowOff>47625</xdr:rowOff>
    </xdr:to>
    <xdr:sp>
      <xdr:nvSpPr>
        <xdr:cNvPr id="41" name="Text Box 103"/>
        <xdr:cNvSpPr txBox="1">
          <a:spLocks noChangeArrowheads="1"/>
        </xdr:cNvSpPr>
      </xdr:nvSpPr>
      <xdr:spPr>
        <a:xfrm>
          <a:off x="4210050" y="276225"/>
          <a:ext cx="8953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Legenda</a:t>
          </a:r>
        </a:p>
      </xdr:txBody>
    </xdr:sp>
    <xdr:clientData/>
  </xdr:twoCellAnchor>
  <xdr:twoCellAnchor>
    <xdr:from>
      <xdr:col>5</xdr:col>
      <xdr:colOff>57150</xdr:colOff>
      <xdr:row>1</xdr:row>
      <xdr:rowOff>76200</xdr:rowOff>
    </xdr:from>
    <xdr:to>
      <xdr:col>5</xdr:col>
      <xdr:colOff>504825</xdr:colOff>
      <xdr:row>1</xdr:row>
      <xdr:rowOff>152400</xdr:rowOff>
    </xdr:to>
    <xdr:sp>
      <xdr:nvSpPr>
        <xdr:cNvPr id="42" name="Rectangle 104"/>
        <xdr:cNvSpPr>
          <a:spLocks/>
        </xdr:cNvSpPr>
      </xdr:nvSpPr>
      <xdr:spPr>
        <a:xfrm>
          <a:off x="5229225" y="276225"/>
          <a:ext cx="447675" cy="76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219075</xdr:rowOff>
    </xdr:from>
    <xdr:to>
      <xdr:col>5</xdr:col>
      <xdr:colOff>495300</xdr:colOff>
      <xdr:row>2</xdr:row>
      <xdr:rowOff>28575</xdr:rowOff>
    </xdr:to>
    <xdr:sp>
      <xdr:nvSpPr>
        <xdr:cNvPr id="43" name="Rectangle 107"/>
        <xdr:cNvSpPr>
          <a:spLocks/>
        </xdr:cNvSpPr>
      </xdr:nvSpPr>
      <xdr:spPr>
        <a:xfrm>
          <a:off x="5219700" y="419100"/>
          <a:ext cx="447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</xdr:row>
      <xdr:rowOff>95250</xdr:rowOff>
    </xdr:from>
    <xdr:to>
      <xdr:col>5</xdr:col>
      <xdr:colOff>495300</xdr:colOff>
      <xdr:row>3</xdr:row>
      <xdr:rowOff>28575</xdr:rowOff>
    </xdr:to>
    <xdr:sp>
      <xdr:nvSpPr>
        <xdr:cNvPr id="44" name="Rectangle 108"/>
        <xdr:cNvSpPr>
          <a:spLocks/>
        </xdr:cNvSpPr>
      </xdr:nvSpPr>
      <xdr:spPr>
        <a:xfrm>
          <a:off x="5219700" y="561975"/>
          <a:ext cx="447675" cy="7620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</xdr:row>
      <xdr:rowOff>9525</xdr:rowOff>
    </xdr:from>
    <xdr:to>
      <xdr:col>7</xdr:col>
      <xdr:colOff>238125</xdr:colOff>
      <xdr:row>7</xdr:row>
      <xdr:rowOff>28575</xdr:rowOff>
    </xdr:to>
    <xdr:sp>
      <xdr:nvSpPr>
        <xdr:cNvPr id="45" name="Text Box 109"/>
        <xdr:cNvSpPr txBox="1">
          <a:spLocks noChangeArrowheads="1"/>
        </xdr:cNvSpPr>
      </xdr:nvSpPr>
      <xdr:spPr>
        <a:xfrm>
          <a:off x="5781675" y="209550"/>
          <a:ext cx="13906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zelf invullen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berekening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kengetal
</a:t>
          </a:r>
        </a:p>
      </xdr:txBody>
    </xdr:sp>
    <xdr:clientData/>
  </xdr:twoCellAnchor>
  <xdr:twoCellAnchor>
    <xdr:from>
      <xdr:col>2</xdr:col>
      <xdr:colOff>9525</xdr:colOff>
      <xdr:row>195</xdr:row>
      <xdr:rowOff>19050</xdr:rowOff>
    </xdr:from>
    <xdr:to>
      <xdr:col>7</xdr:col>
      <xdr:colOff>9525</xdr:colOff>
      <xdr:row>197</xdr:row>
      <xdr:rowOff>57150</xdr:rowOff>
    </xdr:to>
    <xdr:sp>
      <xdr:nvSpPr>
        <xdr:cNvPr id="46" name="Text Box 110"/>
        <xdr:cNvSpPr txBox="1">
          <a:spLocks noChangeArrowheads="1"/>
        </xdr:cNvSpPr>
      </xdr:nvSpPr>
      <xdr:spPr>
        <a:xfrm>
          <a:off x="1314450" y="33127950"/>
          <a:ext cx="5629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Het betreft hier een grove inschatting. Indien keuze uit een van de mogelijkheden tot een onaanvaardbare onnauwkeurigheid leidt, dient nader onderzoek plaats te vinden.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8"/>
  <sheetViews>
    <sheetView tabSelected="1" zoomScale="115" zoomScaleNormal="115" workbookViewId="0" topLeftCell="A1">
      <selection activeCell="H18" sqref="H18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39.7109375" style="1" customWidth="1"/>
    <col min="4" max="4" width="14.7109375" style="1" bestFit="1" customWidth="1"/>
    <col min="5" max="5" width="3.57421875" style="1" customWidth="1"/>
    <col min="6" max="6" width="14.7109375" style="1" bestFit="1" customWidth="1"/>
    <col min="7" max="7" width="11.7109375" style="1" bestFit="1" customWidth="1"/>
    <col min="8" max="8" width="14.7109375" style="1" bestFit="1" customWidth="1"/>
    <col min="9" max="9" width="5.140625" style="1" customWidth="1"/>
    <col min="10" max="10" width="14.7109375" style="1" bestFit="1" customWidth="1"/>
    <col min="11" max="16384" width="9.140625" style="1" customWidth="1"/>
  </cols>
  <sheetData>
    <row r="1" spans="1:10" ht="15.75">
      <c r="A1" s="53" t="s">
        <v>49</v>
      </c>
      <c r="J1" s="54">
        <v>40269</v>
      </c>
    </row>
    <row r="2" ht="21">
      <c r="A2" s="43" t="s">
        <v>0</v>
      </c>
    </row>
    <row r="3" ht="11.25" customHeight="1">
      <c r="A3" s="43"/>
    </row>
    <row r="4" ht="11.25" customHeight="1">
      <c r="A4" s="64"/>
    </row>
    <row r="5" ht="12.75" customHeight="1">
      <c r="A5" s="43"/>
    </row>
    <row r="6" spans="1:10" ht="12.75" customHeight="1">
      <c r="A6" s="2"/>
      <c r="J6" s="3" t="s">
        <v>1</v>
      </c>
    </row>
    <row r="7" spans="1:10" ht="12.75" customHeight="1">
      <c r="A7" s="65" t="s">
        <v>50</v>
      </c>
      <c r="B7" s="1" t="s">
        <v>58</v>
      </c>
      <c r="J7" s="4"/>
    </row>
    <row r="8" spans="1:10" ht="12.75" customHeight="1">
      <c r="A8" s="63"/>
      <c r="C8" s="1" t="s">
        <v>59</v>
      </c>
      <c r="D8" s="2"/>
      <c r="F8" s="2"/>
      <c r="J8" s="4"/>
    </row>
    <row r="9" spans="1:10" ht="12.75" customHeight="1">
      <c r="A9" s="63"/>
      <c r="J9" s="4"/>
    </row>
    <row r="10" spans="1:10" ht="12.75" customHeight="1">
      <c r="A10" s="63"/>
      <c r="J10" s="4"/>
    </row>
    <row r="11" spans="1:10" ht="12.75" customHeight="1">
      <c r="A11" s="65" t="s">
        <v>51</v>
      </c>
      <c r="B11" s="1" t="s">
        <v>2</v>
      </c>
      <c r="J11" s="4"/>
    </row>
    <row r="12" spans="1:21" ht="12.75" customHeight="1">
      <c r="A12" s="63"/>
      <c r="C12" s="1" t="s">
        <v>60</v>
      </c>
      <c r="E12" s="1" t="s">
        <v>43</v>
      </c>
      <c r="F12" s="44"/>
      <c r="G12" s="1" t="s">
        <v>44</v>
      </c>
      <c r="J12" s="4"/>
      <c r="N12" s="55"/>
      <c r="O12" s="55"/>
      <c r="P12" s="55"/>
      <c r="Q12" s="55"/>
      <c r="R12" s="55"/>
      <c r="S12" s="55"/>
      <c r="T12" s="55"/>
      <c r="U12" s="55"/>
    </row>
    <row r="13" spans="1:21" ht="12.75" customHeight="1">
      <c r="A13" s="2"/>
      <c r="C13" s="1" t="s">
        <v>62</v>
      </c>
      <c r="E13" s="1" t="s">
        <v>45</v>
      </c>
      <c r="F13" s="44"/>
      <c r="G13" s="1" t="s">
        <v>46</v>
      </c>
      <c r="J13" s="4"/>
      <c r="N13" s="55"/>
      <c r="O13" s="55"/>
      <c r="P13" s="55"/>
      <c r="Q13" s="55"/>
      <c r="R13" s="55"/>
      <c r="S13" s="55"/>
      <c r="T13" s="55"/>
      <c r="U13" s="55"/>
    </row>
    <row r="14" spans="1:21" ht="12.75" customHeight="1">
      <c r="A14" s="2"/>
      <c r="J14" s="4"/>
      <c r="N14" s="55"/>
      <c r="O14" s="55"/>
      <c r="P14" s="55"/>
      <c r="Q14" s="55"/>
      <c r="R14" s="55"/>
      <c r="S14" s="55"/>
      <c r="T14" s="55"/>
      <c r="U14" s="55"/>
    </row>
    <row r="15" spans="1:21" ht="12.75" customHeight="1">
      <c r="A15" s="2"/>
      <c r="C15" s="1" t="s">
        <v>61</v>
      </c>
      <c r="D15" s="5" t="e">
        <f>+F12/F13</f>
        <v>#DIV/0!</v>
      </c>
      <c r="E15" s="1" t="s">
        <v>45</v>
      </c>
      <c r="J15" s="4"/>
      <c r="N15" s="55"/>
      <c r="O15" s="55"/>
      <c r="P15" s="55"/>
      <c r="Q15" s="55"/>
      <c r="R15" s="55"/>
      <c r="S15" s="55"/>
      <c r="T15" s="55"/>
      <c r="U15" s="55"/>
    </row>
    <row r="16" spans="1:21" ht="12.75" customHeight="1">
      <c r="A16" s="2"/>
      <c r="J16" s="4"/>
      <c r="N16" s="55"/>
      <c r="O16" s="55"/>
      <c r="P16" s="55"/>
      <c r="Q16" s="55"/>
      <c r="R16" s="55"/>
      <c r="S16" s="55"/>
      <c r="T16" s="55"/>
      <c r="U16" s="55"/>
    </row>
    <row r="17" spans="1:21" ht="12.75" customHeight="1">
      <c r="A17" s="2"/>
      <c r="G17" s="66" t="s">
        <v>3</v>
      </c>
      <c r="H17" s="67"/>
      <c r="J17" s="4"/>
      <c r="N17" s="55"/>
      <c r="O17" s="55"/>
      <c r="P17" s="55"/>
      <c r="Q17" s="55"/>
      <c r="R17" s="55"/>
      <c r="S17" s="55"/>
      <c r="T17" s="55"/>
      <c r="U17" s="55"/>
    </row>
    <row r="18" spans="1:21" ht="12.75" customHeight="1">
      <c r="A18" s="2"/>
      <c r="F18" s="6" t="s">
        <v>4</v>
      </c>
      <c r="G18" s="6" t="s">
        <v>5</v>
      </c>
      <c r="H18" s="6" t="s">
        <v>6</v>
      </c>
      <c r="J18" s="4"/>
      <c r="N18" s="55"/>
      <c r="O18" s="55"/>
      <c r="P18" s="55"/>
      <c r="Q18" s="55"/>
      <c r="R18" s="55"/>
      <c r="S18" s="55"/>
      <c r="T18" s="55"/>
      <c r="U18" s="55"/>
    </row>
    <row r="19" spans="1:21" ht="12.75" customHeight="1">
      <c r="A19" s="2"/>
      <c r="F19" s="6" t="s">
        <v>7</v>
      </c>
      <c r="G19" s="57">
        <v>530</v>
      </c>
      <c r="H19" s="57">
        <v>480</v>
      </c>
      <c r="J19" s="4"/>
      <c r="L19" s="7"/>
      <c r="M19" s="7"/>
      <c r="N19" s="55"/>
      <c r="O19" s="55"/>
      <c r="P19" s="55"/>
      <c r="Q19" s="55"/>
      <c r="R19" s="55"/>
      <c r="S19" s="55"/>
      <c r="T19" s="55"/>
      <c r="U19" s="55"/>
    </row>
    <row r="20" spans="1:21" ht="12.75" customHeight="1">
      <c r="A20" s="2"/>
      <c r="D20" s="2"/>
      <c r="F20" s="6" t="s">
        <v>8</v>
      </c>
      <c r="G20" s="57">
        <v>440</v>
      </c>
      <c r="H20" s="57">
        <v>390</v>
      </c>
      <c r="I20" s="2"/>
      <c r="J20" s="4"/>
      <c r="L20" s="7"/>
      <c r="M20" s="7"/>
      <c r="N20" s="55"/>
      <c r="O20" s="55"/>
      <c r="P20" s="55"/>
      <c r="Q20" s="55"/>
      <c r="R20" s="55"/>
      <c r="S20" s="55"/>
      <c r="T20" s="55"/>
      <c r="U20" s="55"/>
    </row>
    <row r="21" spans="1:21" ht="12.75" customHeight="1">
      <c r="A21" s="2"/>
      <c r="F21" s="6" t="s">
        <v>9</v>
      </c>
      <c r="G21" s="57">
        <v>400</v>
      </c>
      <c r="H21" s="57">
        <v>350</v>
      </c>
      <c r="J21" s="4"/>
      <c r="L21" s="7"/>
      <c r="M21" s="7"/>
      <c r="N21" s="55"/>
      <c r="O21" s="55"/>
      <c r="P21" s="55"/>
      <c r="Q21" s="55"/>
      <c r="R21" s="55"/>
      <c r="S21" s="55"/>
      <c r="T21" s="55"/>
      <c r="U21" s="55"/>
    </row>
    <row r="22" spans="1:21" ht="12.75">
      <c r="A22" s="2"/>
      <c r="F22" s="8"/>
      <c r="G22" s="55"/>
      <c r="H22" s="55"/>
      <c r="J22" s="4"/>
      <c r="N22" s="55"/>
      <c r="O22" s="55"/>
      <c r="P22" s="55"/>
      <c r="Q22" s="55"/>
      <c r="R22" s="55"/>
      <c r="S22" s="55"/>
      <c r="T22" s="55"/>
      <c r="U22" s="55"/>
    </row>
    <row r="23" spans="1:21" ht="12.75">
      <c r="A23" s="9" t="s">
        <v>10</v>
      </c>
      <c r="B23" s="10"/>
      <c r="C23" s="10"/>
      <c r="D23" s="10"/>
      <c r="E23" s="10"/>
      <c r="F23" s="10" t="s">
        <v>11</v>
      </c>
      <c r="G23" s="10"/>
      <c r="H23" s="10"/>
      <c r="I23" s="11"/>
      <c r="J23" s="46"/>
      <c r="N23" s="55"/>
      <c r="O23" s="55"/>
      <c r="P23" s="55"/>
      <c r="Q23" s="55"/>
      <c r="R23" s="55"/>
      <c r="S23" s="55"/>
      <c r="T23" s="55"/>
      <c r="U23" s="55"/>
    </row>
    <row r="24" spans="1:21" ht="12.75">
      <c r="A24" s="2"/>
      <c r="J24" s="4"/>
      <c r="N24" s="55"/>
      <c r="O24" s="55"/>
      <c r="P24" s="55"/>
      <c r="Q24" s="55"/>
      <c r="R24" s="55"/>
      <c r="S24" s="55"/>
      <c r="T24" s="55"/>
      <c r="U24" s="55"/>
    </row>
    <row r="25" spans="1:10" ht="12.75">
      <c r="A25" s="2"/>
      <c r="H25" s="12"/>
      <c r="I25" s="13"/>
      <c r="J25" s="4"/>
    </row>
    <row r="26" spans="1:10" ht="12.75">
      <c r="A26" s="2"/>
      <c r="J26" s="4"/>
    </row>
    <row r="27" spans="1:10" ht="15">
      <c r="A27" s="65" t="s">
        <v>53</v>
      </c>
      <c r="B27" s="1" t="s">
        <v>63</v>
      </c>
      <c r="E27" s="1" t="s">
        <v>45</v>
      </c>
      <c r="F27" s="44">
        <v>0</v>
      </c>
      <c r="G27" s="14"/>
      <c r="J27" s="4"/>
    </row>
    <row r="28" spans="1:10" ht="12.75">
      <c r="A28" s="2"/>
      <c r="J28" s="4"/>
    </row>
    <row r="29" spans="1:10" ht="12.75">
      <c r="A29" s="2"/>
      <c r="C29" s="1" t="s">
        <v>64</v>
      </c>
      <c r="H29" s="15" t="e">
        <f>+F27/F13</f>
        <v>#DIV/0!</v>
      </c>
      <c r="J29" s="4"/>
    </row>
    <row r="30" spans="1:10" ht="12.75">
      <c r="A30" s="2"/>
      <c r="J30" s="4"/>
    </row>
    <row r="31" spans="1:10" ht="12.75">
      <c r="A31" s="2"/>
      <c r="C31" s="1" t="s">
        <v>65</v>
      </c>
      <c r="J31" s="4"/>
    </row>
    <row r="32" spans="1:10" ht="12.75">
      <c r="A32" s="2"/>
      <c r="C32" s="1" t="s">
        <v>66</v>
      </c>
      <c r="D32" s="16"/>
      <c r="F32" s="17" t="e">
        <f>+H29</f>
        <v>#DIV/0!</v>
      </c>
      <c r="H32" s="61">
        <v>0.36</v>
      </c>
      <c r="J32" s="18" t="e">
        <f>F32*H32</f>
        <v>#DIV/0!</v>
      </c>
    </row>
    <row r="33" spans="1:10" ht="12.75">
      <c r="A33" s="2"/>
      <c r="D33" s="16"/>
      <c r="F33" s="19"/>
      <c r="J33" s="18"/>
    </row>
    <row r="34" spans="1:10" ht="12.75">
      <c r="A34" s="2"/>
      <c r="J34" s="4"/>
    </row>
    <row r="35" spans="1:10" ht="12.75">
      <c r="A35" s="2"/>
      <c r="J35" s="4"/>
    </row>
    <row r="36" spans="1:10" ht="12.75">
      <c r="A36" s="20"/>
      <c r="J36" s="4"/>
    </row>
    <row r="37" spans="1:10" ht="12.75">
      <c r="A37" s="21"/>
      <c r="J37" s="4"/>
    </row>
    <row r="38" spans="1:10" ht="12.75">
      <c r="A38" s="2"/>
      <c r="J38" s="4"/>
    </row>
    <row r="39" spans="1:10" ht="12.75">
      <c r="A39" s="2"/>
      <c r="J39" s="4"/>
    </row>
    <row r="40" spans="1:10" ht="15">
      <c r="A40" s="2" t="s">
        <v>54</v>
      </c>
      <c r="B40" s="1" t="s">
        <v>67</v>
      </c>
      <c r="D40" s="1">
        <f>+F13-F27</f>
        <v>0</v>
      </c>
      <c r="E40" s="1" t="s">
        <v>45</v>
      </c>
      <c r="J40" s="4"/>
    </row>
    <row r="41" spans="1:10" ht="12.75">
      <c r="A41" s="63"/>
      <c r="B41" s="1" t="s">
        <v>12</v>
      </c>
      <c r="D41" s="22" t="e">
        <f>+D40/F13</f>
        <v>#DIV/0!</v>
      </c>
      <c r="J41" s="4"/>
    </row>
    <row r="42" spans="1:10" ht="12.75">
      <c r="A42" s="2"/>
      <c r="D42" s="22"/>
      <c r="J42" s="4"/>
    </row>
    <row r="43" spans="1:10" ht="12.75">
      <c r="A43" s="2"/>
      <c r="B43" s="1" t="s">
        <v>68</v>
      </c>
      <c r="F43" s="45">
        <v>0</v>
      </c>
      <c r="J43" s="4"/>
    </row>
    <row r="44" spans="1:10" ht="12.75">
      <c r="A44" s="2"/>
      <c r="J44" s="4"/>
    </row>
    <row r="45" spans="1:10" ht="12.75">
      <c r="A45" s="2"/>
      <c r="B45" s="1" t="s">
        <v>69</v>
      </c>
      <c r="F45" s="22" t="e">
        <f>+abr</f>
        <v>#DIV/0!</v>
      </c>
      <c r="G45" s="23">
        <f>+F43</f>
        <v>0</v>
      </c>
      <c r="H45" s="61">
        <v>0.64</v>
      </c>
      <c r="I45" s="24"/>
      <c r="J45" s="18" t="e">
        <f>H45*(F43)*abr</f>
        <v>#DIV/0!</v>
      </c>
    </row>
    <row r="46" spans="1:10" ht="12.75">
      <c r="A46" s="2"/>
      <c r="H46" s="25" t="s">
        <v>13</v>
      </c>
      <c r="J46" s="4"/>
    </row>
    <row r="47" spans="1:10" ht="12.75">
      <c r="A47" s="2"/>
      <c r="J47" s="4"/>
    </row>
    <row r="48" spans="1:10" ht="12.75">
      <c r="A48" s="2">
        <v>3</v>
      </c>
      <c r="B48" s="1" t="s">
        <v>70</v>
      </c>
      <c r="J48" s="4"/>
    </row>
    <row r="49" spans="1:10" ht="12.75">
      <c r="A49" s="63"/>
      <c r="J49" s="4"/>
    </row>
    <row r="50" spans="1:10" ht="12.75">
      <c r="A50" s="2"/>
      <c r="C50" s="26" t="s">
        <v>71</v>
      </c>
      <c r="D50" s="10"/>
      <c r="E50" s="11"/>
      <c r="F50" s="27" t="s">
        <v>14</v>
      </c>
      <c r="G50" s="27" t="s">
        <v>15</v>
      </c>
      <c r="H50" s="27" t="s">
        <v>16</v>
      </c>
      <c r="J50" s="4"/>
    </row>
    <row r="51" spans="1:10" ht="12.75">
      <c r="A51" s="2"/>
      <c r="C51" s="26" t="s">
        <v>72</v>
      </c>
      <c r="D51" s="10"/>
      <c r="E51" s="11"/>
      <c r="F51" s="27" t="s">
        <v>17</v>
      </c>
      <c r="G51" s="27" t="s">
        <v>18</v>
      </c>
      <c r="H51" s="27" t="s">
        <v>19</v>
      </c>
      <c r="J51" s="4"/>
    </row>
    <row r="52" spans="1:10" ht="12.75">
      <c r="A52" s="2"/>
      <c r="C52" s="26" t="s">
        <v>73</v>
      </c>
      <c r="D52" s="10"/>
      <c r="E52" s="11"/>
      <c r="F52" s="62">
        <v>0.1</v>
      </c>
      <c r="G52" s="62">
        <v>0</v>
      </c>
      <c r="H52" s="62">
        <v>-0.05</v>
      </c>
      <c r="J52" s="4"/>
    </row>
    <row r="53" spans="1:10" ht="12.75">
      <c r="A53" s="2"/>
      <c r="F53" s="2"/>
      <c r="G53" s="2" t="s">
        <v>20</v>
      </c>
      <c r="H53" s="2"/>
      <c r="J53" s="4"/>
    </row>
    <row r="54" spans="1:10" ht="12.75">
      <c r="A54" s="2"/>
      <c r="F54" s="2"/>
      <c r="G54" s="47">
        <v>0</v>
      </c>
      <c r="H54" s="2"/>
      <c r="J54" s="28">
        <f>+G54</f>
        <v>0</v>
      </c>
    </row>
    <row r="55" ht="12.75">
      <c r="J55" s="4"/>
    </row>
    <row r="56" spans="1:10" ht="15">
      <c r="A56" s="29" t="s">
        <v>57</v>
      </c>
      <c r="B56" s="30"/>
      <c r="C56" s="30"/>
      <c r="D56" s="30"/>
      <c r="E56" s="30"/>
      <c r="F56" s="30"/>
      <c r="G56" s="30"/>
      <c r="H56" s="30"/>
      <c r="I56" s="30"/>
      <c r="J56" s="31" t="e">
        <f>+J23*(1+J32)*(1+J45)*(1+G54)</f>
        <v>#DIV/0!</v>
      </c>
    </row>
    <row r="57" ht="12.75">
      <c r="J57" s="4"/>
    </row>
    <row r="58" spans="1:10" ht="12.75">
      <c r="A58" s="2"/>
      <c r="G58" s="14"/>
      <c r="H58" s="12"/>
      <c r="I58" s="13"/>
      <c r="J58" s="4"/>
    </row>
    <row r="59" spans="1:10" ht="12.75">
      <c r="A59" s="2"/>
      <c r="G59" s="14"/>
      <c r="H59" s="12"/>
      <c r="I59" s="13"/>
      <c r="J59" s="4"/>
    </row>
    <row r="60" spans="1:10" ht="15">
      <c r="A60" s="2"/>
      <c r="G60" s="14"/>
      <c r="H60" s="12"/>
      <c r="I60" s="13"/>
      <c r="J60" s="32" t="s">
        <v>47</v>
      </c>
    </row>
    <row r="61" spans="1:10" ht="12.75">
      <c r="A61" s="2"/>
      <c r="G61" s="14"/>
      <c r="H61" s="12"/>
      <c r="I61" s="13"/>
      <c r="J61" s="4"/>
    </row>
    <row r="62" spans="1:10" ht="12.75">
      <c r="A62" s="2">
        <v>4</v>
      </c>
      <c r="B62" s="1" t="s">
        <v>74</v>
      </c>
      <c r="J62" s="4"/>
    </row>
    <row r="63" spans="1:10" ht="12.75">
      <c r="A63" s="63"/>
      <c r="J63" s="4"/>
    </row>
    <row r="64" spans="1:10" ht="12.75">
      <c r="A64" s="2"/>
      <c r="F64" s="33" t="s">
        <v>21</v>
      </c>
      <c r="G64" s="33" t="s">
        <v>22</v>
      </c>
      <c r="J64" s="4"/>
    </row>
    <row r="65" spans="1:10" ht="12.75">
      <c r="A65" s="2"/>
      <c r="F65" s="34" t="s">
        <v>23</v>
      </c>
      <c r="G65" s="34" t="s">
        <v>24</v>
      </c>
      <c r="J65" s="4"/>
    </row>
    <row r="66" spans="1:10" ht="12.75">
      <c r="A66" s="2"/>
      <c r="C66" s="8"/>
      <c r="F66" s="35" t="s">
        <v>25</v>
      </c>
      <c r="G66" s="35" t="s">
        <v>26</v>
      </c>
      <c r="J66" s="4"/>
    </row>
    <row r="67" spans="1:10" ht="15">
      <c r="A67" s="2"/>
      <c r="C67" s="26" t="s">
        <v>75</v>
      </c>
      <c r="D67" s="10"/>
      <c r="E67" s="11"/>
      <c r="F67" s="27" t="s">
        <v>27</v>
      </c>
      <c r="G67" s="56">
        <v>0</v>
      </c>
      <c r="H67" s="1" t="s">
        <v>48</v>
      </c>
      <c r="J67" s="4"/>
    </row>
    <row r="68" spans="1:10" ht="15">
      <c r="A68" s="2"/>
      <c r="C68" s="26" t="s">
        <v>76</v>
      </c>
      <c r="D68" s="10"/>
      <c r="E68" s="11"/>
      <c r="F68" s="27" t="s">
        <v>28</v>
      </c>
      <c r="G68" s="56">
        <v>54</v>
      </c>
      <c r="H68" s="1" t="s">
        <v>48</v>
      </c>
      <c r="J68" s="4"/>
    </row>
    <row r="69" spans="1:10" ht="15">
      <c r="A69" s="2"/>
      <c r="C69" s="26" t="s">
        <v>77</v>
      </c>
      <c r="D69" s="10"/>
      <c r="E69" s="11"/>
      <c r="F69" s="27" t="s">
        <v>29</v>
      </c>
      <c r="G69" s="56">
        <v>135</v>
      </c>
      <c r="H69" s="1" t="s">
        <v>48</v>
      </c>
      <c r="J69" s="4"/>
    </row>
    <row r="70" spans="1:10" ht="12.75">
      <c r="A70" s="2"/>
      <c r="G70" s="2" t="s">
        <v>20</v>
      </c>
      <c r="J70" s="4"/>
    </row>
    <row r="71" spans="1:10" ht="15">
      <c r="A71" s="2"/>
      <c r="G71" s="48">
        <v>0</v>
      </c>
      <c r="H71" s="1" t="s">
        <v>48</v>
      </c>
      <c r="J71" s="4"/>
    </row>
    <row r="72" spans="1:10" ht="12.75">
      <c r="A72" s="2"/>
      <c r="C72" s="1" t="s">
        <v>94</v>
      </c>
      <c r="J72" s="36" t="e">
        <f>+(G71/gemh)*abr</f>
        <v>#DIV/0!</v>
      </c>
    </row>
    <row r="73" spans="1:10" ht="12.75">
      <c r="A73" s="2"/>
      <c r="J73" s="37"/>
    </row>
    <row r="74" spans="1:10" ht="12.75">
      <c r="A74" s="2"/>
      <c r="J74" s="37"/>
    </row>
    <row r="75" spans="1:10" ht="12.75">
      <c r="A75" s="2"/>
      <c r="J75" s="4"/>
    </row>
    <row r="76" spans="1:10" ht="12.75">
      <c r="A76" s="2">
        <v>5</v>
      </c>
      <c r="B76" s="1" t="s">
        <v>78</v>
      </c>
      <c r="J76" s="4"/>
    </row>
    <row r="77" spans="1:10" ht="12.75">
      <c r="A77" s="63"/>
      <c r="J77" s="4"/>
    </row>
    <row r="78" spans="1:10" ht="12.75">
      <c r="A78" s="2"/>
      <c r="F78" s="33" t="s">
        <v>21</v>
      </c>
      <c r="G78" s="33" t="s">
        <v>22</v>
      </c>
      <c r="J78" s="4"/>
    </row>
    <row r="79" spans="1:10" ht="12.75">
      <c r="A79" s="2"/>
      <c r="F79" s="34" t="s">
        <v>23</v>
      </c>
      <c r="G79" s="34" t="s">
        <v>24</v>
      </c>
      <c r="J79" s="4"/>
    </row>
    <row r="80" spans="1:10" ht="12.75">
      <c r="A80" s="2"/>
      <c r="C80" s="8"/>
      <c r="F80" s="35" t="s">
        <v>25</v>
      </c>
      <c r="G80" s="35" t="s">
        <v>26</v>
      </c>
      <c r="J80" s="4"/>
    </row>
    <row r="81" spans="1:10" ht="15">
      <c r="A81" s="2"/>
      <c r="C81" s="26" t="s">
        <v>79</v>
      </c>
      <c r="D81" s="10"/>
      <c r="E81" s="11"/>
      <c r="F81" s="35"/>
      <c r="G81" s="56">
        <v>0</v>
      </c>
      <c r="H81" s="1" t="s">
        <v>48</v>
      </c>
      <c r="J81" s="4"/>
    </row>
    <row r="82" spans="1:10" ht="15">
      <c r="A82" s="2"/>
      <c r="C82" s="26" t="s">
        <v>80</v>
      </c>
      <c r="D82" s="10"/>
      <c r="E82" s="11"/>
      <c r="F82" s="27" t="s">
        <v>27</v>
      </c>
      <c r="G82" s="56">
        <v>33</v>
      </c>
      <c r="H82" s="1" t="s">
        <v>48</v>
      </c>
      <c r="J82" s="4"/>
    </row>
    <row r="83" spans="1:10" ht="15">
      <c r="A83" s="2"/>
      <c r="C83" s="26" t="s">
        <v>81</v>
      </c>
      <c r="D83" s="10"/>
      <c r="E83" s="11"/>
      <c r="F83" s="27" t="s">
        <v>28</v>
      </c>
      <c r="G83" s="56">
        <v>91</v>
      </c>
      <c r="H83" s="1" t="s">
        <v>48</v>
      </c>
      <c r="J83" s="4"/>
    </row>
    <row r="84" spans="1:10" ht="15">
      <c r="A84" s="2"/>
      <c r="C84" s="26" t="s">
        <v>82</v>
      </c>
      <c r="D84" s="10"/>
      <c r="E84" s="11"/>
      <c r="F84" s="27" t="s">
        <v>29</v>
      </c>
      <c r="G84" s="56">
        <v>176</v>
      </c>
      <c r="H84" s="1" t="s">
        <v>48</v>
      </c>
      <c r="J84" s="4"/>
    </row>
    <row r="85" spans="1:10" ht="12.75">
      <c r="A85" s="2"/>
      <c r="G85" s="2" t="s">
        <v>20</v>
      </c>
      <c r="J85" s="4"/>
    </row>
    <row r="86" spans="1:10" ht="15">
      <c r="A86" s="2"/>
      <c r="G86" s="48">
        <v>0</v>
      </c>
      <c r="H86" s="1" t="s">
        <v>48</v>
      </c>
      <c r="J86" s="4"/>
    </row>
    <row r="87" spans="1:10" ht="12.75">
      <c r="A87" s="2"/>
      <c r="C87" s="1" t="s">
        <v>94</v>
      </c>
      <c r="J87" s="36" t="e">
        <f>+(G86/gemh)*abr</f>
        <v>#DIV/0!</v>
      </c>
    </row>
    <row r="88" spans="1:10" ht="12.75">
      <c r="A88" s="2"/>
      <c r="J88" s="37"/>
    </row>
    <row r="89" spans="1:10" ht="12.75">
      <c r="A89" s="2"/>
      <c r="J89" s="37"/>
    </row>
    <row r="90" spans="1:10" ht="12.75">
      <c r="A90" s="2"/>
      <c r="J90" s="4"/>
    </row>
    <row r="91" spans="1:10" ht="12.75">
      <c r="A91" s="2">
        <v>6</v>
      </c>
      <c r="B91" s="1" t="s">
        <v>83</v>
      </c>
      <c r="J91" s="4"/>
    </row>
    <row r="92" spans="1:10" ht="12.75">
      <c r="A92" s="63"/>
      <c r="J92" s="4"/>
    </row>
    <row r="93" spans="3:10" ht="15">
      <c r="C93" s="26" t="s">
        <v>84</v>
      </c>
      <c r="D93" s="10"/>
      <c r="E93" s="10"/>
      <c r="F93" s="11"/>
      <c r="G93" s="56">
        <v>0</v>
      </c>
      <c r="H93" s="1" t="s">
        <v>48</v>
      </c>
      <c r="J93" s="4"/>
    </row>
    <row r="94" spans="3:10" ht="15">
      <c r="C94" s="26" t="s">
        <v>85</v>
      </c>
      <c r="D94" s="10"/>
      <c r="E94" s="10"/>
      <c r="F94" s="11"/>
      <c r="G94" s="56">
        <v>187</v>
      </c>
      <c r="H94" s="1" t="s">
        <v>48</v>
      </c>
      <c r="J94" s="4"/>
    </row>
    <row r="95" spans="3:10" ht="15">
      <c r="C95" s="26" t="s">
        <v>86</v>
      </c>
      <c r="D95" s="10"/>
      <c r="E95" s="10"/>
      <c r="F95" s="11"/>
      <c r="G95" s="56">
        <v>290</v>
      </c>
      <c r="H95" s="1" t="s">
        <v>48</v>
      </c>
      <c r="J95" s="4"/>
    </row>
    <row r="96" spans="7:10" ht="12.75">
      <c r="G96" s="2" t="s">
        <v>20</v>
      </c>
      <c r="J96" s="4"/>
    </row>
    <row r="97" spans="7:10" ht="15">
      <c r="G97" s="48"/>
      <c r="H97" s="1" t="s">
        <v>48</v>
      </c>
      <c r="J97" s="4"/>
    </row>
    <row r="98" spans="3:10" ht="12.75">
      <c r="C98" s="1" t="s">
        <v>94</v>
      </c>
      <c r="J98" s="36" t="e">
        <f>+(G97/gemh)*abr</f>
        <v>#DIV/0!</v>
      </c>
    </row>
    <row r="99" ht="12.75">
      <c r="J99" s="37"/>
    </row>
    <row r="100" ht="12.75">
      <c r="J100" s="37"/>
    </row>
    <row r="101" ht="12.75">
      <c r="J101" s="37"/>
    </row>
    <row r="102" ht="12.75">
      <c r="J102" s="37"/>
    </row>
    <row r="103" ht="12.75">
      <c r="J103" s="37"/>
    </row>
    <row r="104" ht="12.75">
      <c r="J104" s="37"/>
    </row>
    <row r="105" ht="12.75">
      <c r="J105" s="37"/>
    </row>
    <row r="106" spans="10:14" ht="12.75">
      <c r="J106" s="4"/>
      <c r="M106" s="55"/>
      <c r="N106" s="55"/>
    </row>
    <row r="107" spans="1:14" ht="12.75">
      <c r="A107" s="2">
        <v>7</v>
      </c>
      <c r="B107" s="1" t="s">
        <v>87</v>
      </c>
      <c r="J107" s="4"/>
      <c r="M107" s="55"/>
      <c r="N107" s="55"/>
    </row>
    <row r="108" spans="1:14" ht="12.75">
      <c r="A108" s="63"/>
      <c r="J108" s="4"/>
      <c r="M108" s="55"/>
      <c r="N108" s="55"/>
    </row>
    <row r="109" spans="3:14" ht="15">
      <c r="C109" s="26" t="s">
        <v>84</v>
      </c>
      <c r="D109" s="10"/>
      <c r="E109" s="10"/>
      <c r="F109" s="11"/>
      <c r="G109" s="56">
        <v>0</v>
      </c>
      <c r="H109" s="1" t="s">
        <v>48</v>
      </c>
      <c r="J109" s="4"/>
      <c r="M109" s="55"/>
      <c r="N109" s="55"/>
    </row>
    <row r="110" spans="3:14" ht="15">
      <c r="C110" s="26" t="s">
        <v>88</v>
      </c>
      <c r="D110" s="10"/>
      <c r="E110" s="10"/>
      <c r="F110" s="11"/>
      <c r="G110" s="56">
        <v>12</v>
      </c>
      <c r="H110" s="1" t="s">
        <v>48</v>
      </c>
      <c r="J110" s="4"/>
      <c r="M110" s="55"/>
      <c r="N110" s="55"/>
    </row>
    <row r="111" spans="3:10" ht="15">
      <c r="C111" s="26" t="s">
        <v>90</v>
      </c>
      <c r="D111" s="10"/>
      <c r="E111" s="10"/>
      <c r="F111" s="11"/>
      <c r="G111" s="56">
        <v>59</v>
      </c>
      <c r="H111" s="1" t="s">
        <v>48</v>
      </c>
      <c r="J111" s="4"/>
    </row>
    <row r="112" spans="3:10" ht="15">
      <c r="C112" s="26" t="s">
        <v>89</v>
      </c>
      <c r="D112" s="10"/>
      <c r="E112" s="10"/>
      <c r="F112" s="11"/>
      <c r="G112" s="56">
        <v>70</v>
      </c>
      <c r="H112" s="1" t="s">
        <v>48</v>
      </c>
      <c r="J112" s="4"/>
    </row>
    <row r="113" spans="7:10" ht="12.75">
      <c r="G113" s="2" t="s">
        <v>20</v>
      </c>
      <c r="J113" s="4"/>
    </row>
    <row r="114" spans="7:10" ht="15">
      <c r="G114" s="48"/>
      <c r="H114" s="1" t="s">
        <v>48</v>
      </c>
      <c r="J114" s="4"/>
    </row>
    <row r="115" spans="3:10" ht="12.75">
      <c r="C115" s="1" t="s">
        <v>95</v>
      </c>
      <c r="J115" s="36" t="e">
        <f>+(G114/gemh)*abr</f>
        <v>#DIV/0!</v>
      </c>
    </row>
    <row r="116" ht="12.75">
      <c r="J116" s="37"/>
    </row>
    <row r="117" ht="12.75">
      <c r="J117" s="37"/>
    </row>
    <row r="118" ht="12.75">
      <c r="J118" s="4"/>
    </row>
    <row r="119" spans="1:10" ht="12.75">
      <c r="A119" s="2">
        <v>8</v>
      </c>
      <c r="B119" s="1" t="s">
        <v>91</v>
      </c>
      <c r="J119" s="4"/>
    </row>
    <row r="120" spans="1:10" ht="12.75">
      <c r="A120" s="63"/>
      <c r="J120" s="4"/>
    </row>
    <row r="121" spans="3:10" ht="15">
      <c r="C121" s="26" t="s">
        <v>84</v>
      </c>
      <c r="D121" s="10"/>
      <c r="E121" s="10"/>
      <c r="F121" s="11"/>
      <c r="G121" s="56">
        <v>0</v>
      </c>
      <c r="H121" s="1" t="s">
        <v>48</v>
      </c>
      <c r="J121" s="4"/>
    </row>
    <row r="122" spans="3:10" ht="15">
      <c r="C122" s="26" t="s">
        <v>92</v>
      </c>
      <c r="D122" s="10"/>
      <c r="E122" s="10"/>
      <c r="F122" s="11"/>
      <c r="G122" s="56">
        <v>59</v>
      </c>
      <c r="H122" s="1" t="s">
        <v>48</v>
      </c>
      <c r="J122" s="4"/>
    </row>
    <row r="123" spans="3:10" ht="15">
      <c r="C123" s="26" t="s">
        <v>93</v>
      </c>
      <c r="D123" s="10"/>
      <c r="E123" s="10"/>
      <c r="F123" s="11"/>
      <c r="G123" s="56">
        <v>117</v>
      </c>
      <c r="H123" s="1" t="s">
        <v>48</v>
      </c>
      <c r="J123" s="4"/>
    </row>
    <row r="124" spans="7:10" ht="12.75">
      <c r="G124" s="2" t="s">
        <v>20</v>
      </c>
      <c r="J124" s="4"/>
    </row>
    <row r="125" spans="7:10" ht="15">
      <c r="G125" s="48">
        <v>0</v>
      </c>
      <c r="H125" s="1" t="s">
        <v>48</v>
      </c>
      <c r="J125" s="4"/>
    </row>
    <row r="126" spans="3:10" ht="12.75">
      <c r="C126" s="1" t="s">
        <v>94</v>
      </c>
      <c r="J126" s="36" t="e">
        <f>+(G125/gemh)*abr</f>
        <v>#DIV/0!</v>
      </c>
    </row>
    <row r="127" ht="12.75">
      <c r="J127" s="4"/>
    </row>
    <row r="128" ht="12.75">
      <c r="J128" s="4"/>
    </row>
    <row r="129" ht="15">
      <c r="J129" s="32" t="s">
        <v>47</v>
      </c>
    </row>
    <row r="130" spans="1:10" ht="12.75">
      <c r="A130" s="2" t="s">
        <v>52</v>
      </c>
      <c r="B130" s="1" t="s">
        <v>96</v>
      </c>
      <c r="J130" s="4"/>
    </row>
    <row r="131" spans="1:10" ht="12.75">
      <c r="A131" s="63"/>
      <c r="J131" s="4"/>
    </row>
    <row r="132" spans="3:10" ht="15">
      <c r="C132" s="26" t="s">
        <v>30</v>
      </c>
      <c r="D132" s="10"/>
      <c r="E132" s="10"/>
      <c r="F132" s="11"/>
      <c r="G132" s="56">
        <v>0</v>
      </c>
      <c r="H132" s="1" t="s">
        <v>48</v>
      </c>
      <c r="J132" s="4"/>
    </row>
    <row r="133" spans="3:10" ht="15">
      <c r="C133" s="26" t="s">
        <v>31</v>
      </c>
      <c r="D133" s="10"/>
      <c r="E133" s="10"/>
      <c r="F133" s="11"/>
      <c r="G133" s="56">
        <v>60</v>
      </c>
      <c r="H133" s="1" t="s">
        <v>48</v>
      </c>
      <c r="J133" s="4"/>
    </row>
    <row r="134" spans="3:10" ht="15">
      <c r="C134" s="26" t="s">
        <v>32</v>
      </c>
      <c r="D134" s="10"/>
      <c r="E134" s="10"/>
      <c r="F134" s="11"/>
      <c r="G134" s="56">
        <v>139</v>
      </c>
      <c r="H134" s="1" t="s">
        <v>48</v>
      </c>
      <c r="J134" s="4"/>
    </row>
    <row r="135" spans="3:10" ht="15">
      <c r="C135" s="26" t="s">
        <v>33</v>
      </c>
      <c r="D135" s="10"/>
      <c r="E135" s="10"/>
      <c r="F135" s="11"/>
      <c r="G135" s="56">
        <v>426</v>
      </c>
      <c r="H135" s="1" t="s">
        <v>48</v>
      </c>
      <c r="J135" s="4"/>
    </row>
    <row r="136" spans="3:10" ht="12.75">
      <c r="C136" s="39"/>
      <c r="D136" s="39" t="s">
        <v>34</v>
      </c>
      <c r="G136" s="2" t="s">
        <v>20</v>
      </c>
      <c r="J136" s="4"/>
    </row>
    <row r="137" spans="7:10" ht="15">
      <c r="G137" s="48"/>
      <c r="H137" s="1" t="s">
        <v>48</v>
      </c>
      <c r="J137" s="4"/>
    </row>
    <row r="138" spans="3:10" ht="12.75">
      <c r="C138" s="1" t="s">
        <v>97</v>
      </c>
      <c r="J138" s="36" t="e">
        <f>+G137/gemh</f>
        <v>#DIV/0!</v>
      </c>
    </row>
    <row r="139" ht="12.75">
      <c r="J139" s="4"/>
    </row>
    <row r="140" ht="12.75">
      <c r="J140" s="4"/>
    </row>
    <row r="141" ht="12.75">
      <c r="J141" s="4"/>
    </row>
    <row r="142" ht="12.75">
      <c r="J142" s="4"/>
    </row>
    <row r="143" ht="12.75">
      <c r="J143" s="4"/>
    </row>
    <row r="144" ht="12.75">
      <c r="J144" s="4"/>
    </row>
    <row r="145" spans="1:10" ht="12.75">
      <c r="A145" s="2" t="s">
        <v>55</v>
      </c>
      <c r="B145" s="1" t="s">
        <v>98</v>
      </c>
      <c r="J145" s="4"/>
    </row>
    <row r="146" spans="1:10" ht="12.75">
      <c r="A146" s="63"/>
      <c r="J146" s="4"/>
    </row>
    <row r="147" spans="3:10" ht="15">
      <c r="C147" s="26" t="s">
        <v>99</v>
      </c>
      <c r="D147" s="10"/>
      <c r="E147" s="10"/>
      <c r="F147" s="11"/>
      <c r="G147" s="56">
        <v>0</v>
      </c>
      <c r="H147" s="1" t="s">
        <v>48</v>
      </c>
      <c r="J147" s="4"/>
    </row>
    <row r="148" spans="3:10" ht="15">
      <c r="C148" s="26" t="s">
        <v>100</v>
      </c>
      <c r="D148" s="10"/>
      <c r="E148" s="10"/>
      <c r="F148" s="11"/>
      <c r="G148" s="56">
        <v>9</v>
      </c>
      <c r="H148" s="1" t="s">
        <v>48</v>
      </c>
      <c r="J148" s="4"/>
    </row>
    <row r="149" spans="3:10" ht="15">
      <c r="C149" s="26" t="s">
        <v>101</v>
      </c>
      <c r="D149" s="10"/>
      <c r="E149" s="10"/>
      <c r="F149" s="11"/>
      <c r="G149" s="56">
        <v>90</v>
      </c>
      <c r="H149" s="1" t="s">
        <v>48</v>
      </c>
      <c r="J149" s="4"/>
    </row>
    <row r="150" spans="3:10" ht="15">
      <c r="C150" s="26" t="s">
        <v>102</v>
      </c>
      <c r="D150" s="10"/>
      <c r="E150" s="10"/>
      <c r="F150" s="11"/>
      <c r="G150" s="56">
        <v>105</v>
      </c>
      <c r="H150" s="1" t="s">
        <v>48</v>
      </c>
      <c r="J150" s="4"/>
    </row>
    <row r="151" spans="7:10" ht="12.75">
      <c r="G151" s="2" t="s">
        <v>20</v>
      </c>
      <c r="J151" s="4"/>
    </row>
    <row r="152" spans="7:10" ht="15">
      <c r="G152" s="48"/>
      <c r="H152" s="1" t="s">
        <v>48</v>
      </c>
      <c r="J152" s="4"/>
    </row>
    <row r="153" spans="3:10" ht="12.75">
      <c r="C153" s="1" t="s">
        <v>97</v>
      </c>
      <c r="J153" s="36" t="e">
        <f>+G152/gemh</f>
        <v>#DIV/0!</v>
      </c>
    </row>
    <row r="154" ht="12.75">
      <c r="J154" s="4"/>
    </row>
    <row r="155" ht="12.75">
      <c r="J155" s="4"/>
    </row>
    <row r="156" ht="12.75">
      <c r="J156" s="4"/>
    </row>
    <row r="157" spans="1:10" ht="12.75">
      <c r="A157" s="2">
        <v>10</v>
      </c>
      <c r="B157" s="1" t="s">
        <v>103</v>
      </c>
      <c r="J157" s="4"/>
    </row>
    <row r="158" spans="1:10" ht="12.75">
      <c r="A158" s="63"/>
      <c r="J158" s="4"/>
    </row>
    <row r="159" spans="3:10" ht="15">
      <c r="C159" s="26" t="s">
        <v>104</v>
      </c>
      <c r="D159" s="10"/>
      <c r="E159" s="10"/>
      <c r="F159" s="11"/>
      <c r="G159" s="56">
        <v>99</v>
      </c>
      <c r="H159" s="1" t="s">
        <v>48</v>
      </c>
      <c r="J159" s="4"/>
    </row>
    <row r="160" spans="3:10" ht="15">
      <c r="C160" s="26" t="s">
        <v>105</v>
      </c>
      <c r="D160" s="10"/>
      <c r="E160" s="10"/>
      <c r="F160" s="11"/>
      <c r="G160" s="56">
        <v>378</v>
      </c>
      <c r="H160" s="1" t="s">
        <v>48</v>
      </c>
      <c r="J160" s="4"/>
    </row>
    <row r="161" spans="3:10" ht="15">
      <c r="C161" s="26" t="s">
        <v>106</v>
      </c>
      <c r="D161" s="10"/>
      <c r="E161" s="10"/>
      <c r="F161" s="11"/>
      <c r="G161" s="56">
        <v>31</v>
      </c>
      <c r="H161" s="1" t="s">
        <v>48</v>
      </c>
      <c r="J161" s="4"/>
    </row>
    <row r="162" spans="3:10" ht="15">
      <c r="C162" s="26" t="s">
        <v>107</v>
      </c>
      <c r="D162" s="48"/>
      <c r="E162" s="10" t="s">
        <v>36</v>
      </c>
      <c r="F162" s="58">
        <f>7475</f>
        <v>7475</v>
      </c>
      <c r="G162" s="38" t="e">
        <f>+F162*D162/F13</f>
        <v>#DIV/0!</v>
      </c>
      <c r="H162" s="1" t="s">
        <v>48</v>
      </c>
      <c r="J162" s="4"/>
    </row>
    <row r="163" spans="3:10" ht="15">
      <c r="C163" s="26"/>
      <c r="D163" s="10"/>
      <c r="E163" s="10"/>
      <c r="F163" s="11"/>
      <c r="G163" s="56"/>
      <c r="H163" s="1" t="s">
        <v>48</v>
      </c>
      <c r="J163" s="4"/>
    </row>
    <row r="164" spans="3:10" ht="15">
      <c r="C164" s="26"/>
      <c r="D164" s="10"/>
      <c r="E164" s="10"/>
      <c r="F164" s="11"/>
      <c r="G164" s="56"/>
      <c r="H164" s="1" t="s">
        <v>48</v>
      </c>
      <c r="J164" s="4"/>
    </row>
    <row r="165" spans="7:10" ht="12.75">
      <c r="G165" s="2" t="s">
        <v>37</v>
      </c>
      <c r="J165" s="4"/>
    </row>
    <row r="166" spans="7:10" ht="15">
      <c r="G166" s="48"/>
      <c r="H166" s="1" t="s">
        <v>48</v>
      </c>
      <c r="J166" s="4"/>
    </row>
    <row r="167" spans="3:10" ht="12.75">
      <c r="C167" s="1" t="s">
        <v>35</v>
      </c>
      <c r="J167" s="36" t="e">
        <f>+G166/gemh</f>
        <v>#DIV/0!</v>
      </c>
    </row>
    <row r="168" ht="12.75">
      <c r="J168" s="4"/>
    </row>
    <row r="169" ht="12.75">
      <c r="J169" s="4"/>
    </row>
    <row r="170" ht="12.75">
      <c r="J170" s="4"/>
    </row>
    <row r="171" ht="12.75">
      <c r="J171" s="4"/>
    </row>
    <row r="172" ht="12.75">
      <c r="J172" s="4"/>
    </row>
    <row r="173" ht="12.75">
      <c r="J173" s="4"/>
    </row>
    <row r="174" ht="12.75">
      <c r="J174" s="4"/>
    </row>
    <row r="175" ht="12.75">
      <c r="J175" s="4"/>
    </row>
    <row r="176" ht="12.75">
      <c r="J176" s="4"/>
    </row>
    <row r="177" spans="1:10" ht="12.75">
      <c r="A177" s="29" t="s">
        <v>38</v>
      </c>
      <c r="B177" s="30"/>
      <c r="C177" s="30"/>
      <c r="D177" s="30"/>
      <c r="E177" s="30"/>
      <c r="F177" s="30"/>
      <c r="G177" s="30"/>
      <c r="H177" s="30"/>
      <c r="I177" s="30"/>
      <c r="J177" s="31" t="e">
        <f>SUM(J56:J176)</f>
        <v>#DIV/0!</v>
      </c>
    </row>
    <row r="178" ht="12.75">
      <c r="J178" s="4"/>
    </row>
    <row r="179" spans="7:10" ht="12.75">
      <c r="G179" s="14"/>
      <c r="H179" s="12"/>
      <c r="I179" s="13"/>
      <c r="J179" s="4"/>
    </row>
    <row r="180" ht="15">
      <c r="J180" s="32" t="s">
        <v>47</v>
      </c>
    </row>
    <row r="181" spans="2:10" ht="12.75">
      <c r="B181" s="40"/>
      <c r="J181" s="4"/>
    </row>
    <row r="182" spans="2:10" ht="12.75">
      <c r="B182" s="40"/>
      <c r="J182" s="4"/>
    </row>
    <row r="183" ht="12.75">
      <c r="J183" s="36"/>
    </row>
    <row r="184" spans="1:10" ht="12.75">
      <c r="A184" s="2">
        <v>11</v>
      </c>
      <c r="B184" s="60" t="s">
        <v>108</v>
      </c>
      <c r="J184" s="36"/>
    </row>
    <row r="185" spans="1:10" ht="12.75">
      <c r="A185" s="63"/>
      <c r="B185" s="1" t="s">
        <v>109</v>
      </c>
      <c r="J185" s="36"/>
    </row>
    <row r="186" ht="12.75">
      <c r="J186" s="36"/>
    </row>
    <row r="187" spans="3:10" ht="15">
      <c r="C187" s="26" t="s">
        <v>111</v>
      </c>
      <c r="D187" s="10"/>
      <c r="E187" s="10"/>
      <c r="F187" s="11"/>
      <c r="G187" s="56">
        <v>0</v>
      </c>
      <c r="H187" s="1" t="s">
        <v>48</v>
      </c>
      <c r="J187" s="4"/>
    </row>
    <row r="188" spans="3:10" ht="15">
      <c r="C188" s="26" t="s">
        <v>112</v>
      </c>
      <c r="D188" s="10"/>
      <c r="E188" s="10"/>
      <c r="F188" s="11"/>
      <c r="G188" s="56">
        <v>5</v>
      </c>
      <c r="H188" s="1" t="s">
        <v>48</v>
      </c>
      <c r="J188" s="4"/>
    </row>
    <row r="189" spans="3:10" ht="15">
      <c r="C189" s="26" t="s">
        <v>113</v>
      </c>
      <c r="D189" s="10"/>
      <c r="E189" s="10"/>
      <c r="F189" s="11"/>
      <c r="G189" s="56">
        <v>135</v>
      </c>
      <c r="H189" s="1" t="s">
        <v>48</v>
      </c>
      <c r="J189" s="4"/>
    </row>
    <row r="190" spans="3:10" ht="15">
      <c r="C190" s="26" t="s">
        <v>114</v>
      </c>
      <c r="D190" s="10"/>
      <c r="E190" s="10"/>
      <c r="F190" s="11"/>
      <c r="G190" s="56">
        <v>539</v>
      </c>
      <c r="H190" s="1" t="s">
        <v>48</v>
      </c>
      <c r="J190" s="4"/>
    </row>
    <row r="191" spans="7:10" ht="12.75">
      <c r="G191" s="2" t="s">
        <v>37</v>
      </c>
      <c r="J191" s="4"/>
    </row>
    <row r="192" spans="7:10" ht="15">
      <c r="G192" s="48">
        <v>0</v>
      </c>
      <c r="H192" s="1" t="s">
        <v>48</v>
      </c>
      <c r="J192" s="4"/>
    </row>
    <row r="193" ht="12.75">
      <c r="J193" s="4"/>
    </row>
    <row r="194" spans="3:10" ht="12.75">
      <c r="C194" s="1" t="s">
        <v>94</v>
      </c>
      <c r="J194" s="36" t="e">
        <f>+G192*abr/gemh</f>
        <v>#DIV/0!</v>
      </c>
    </row>
    <row r="195" ht="12.75">
      <c r="J195" s="36"/>
    </row>
    <row r="196" ht="12.75">
      <c r="J196" s="36"/>
    </row>
    <row r="197" ht="12.75">
      <c r="J197" s="36"/>
    </row>
    <row r="198" ht="12.75">
      <c r="J198" s="36"/>
    </row>
    <row r="199" ht="12.75">
      <c r="J199" s="37"/>
    </row>
    <row r="200" spans="1:10" ht="12.75">
      <c r="A200" s="29" t="s">
        <v>39</v>
      </c>
      <c r="B200" s="30"/>
      <c r="C200" s="30"/>
      <c r="D200" s="30"/>
      <c r="E200" s="30"/>
      <c r="F200" s="30"/>
      <c r="G200" s="30"/>
      <c r="H200" s="30"/>
      <c r="I200" s="30"/>
      <c r="J200" s="31" t="e">
        <f>SUM(J177:J199)</f>
        <v>#DIV/0!</v>
      </c>
    </row>
    <row r="201" ht="12.75">
      <c r="J201" s="4"/>
    </row>
    <row r="202" spans="1:10" ht="12.75">
      <c r="A202" s="65">
        <v>12</v>
      </c>
      <c r="B202" s="40" t="s">
        <v>110</v>
      </c>
      <c r="G202" s="14"/>
      <c r="H202" s="12"/>
      <c r="I202" s="13"/>
      <c r="J202" s="4"/>
    </row>
    <row r="203" ht="12.75">
      <c r="J203" s="4"/>
    </row>
    <row r="204" spans="1:10" ht="12.75">
      <c r="A204" s="63"/>
      <c r="C204" s="26" t="s">
        <v>115</v>
      </c>
      <c r="D204" s="10"/>
      <c r="E204" s="10"/>
      <c r="F204" s="11"/>
      <c r="G204" s="59">
        <v>0.05</v>
      </c>
      <c r="J204" s="4"/>
    </row>
    <row r="205" spans="3:10" ht="12.75">
      <c r="C205" s="26" t="s">
        <v>116</v>
      </c>
      <c r="D205" s="10"/>
      <c r="E205" s="10"/>
      <c r="F205" s="11"/>
      <c r="G205" s="59">
        <v>0.1</v>
      </c>
      <c r="J205" s="4"/>
    </row>
    <row r="206" spans="7:10" ht="12.75">
      <c r="G206" s="2" t="s">
        <v>20</v>
      </c>
      <c r="J206" s="4"/>
    </row>
    <row r="207" spans="7:10" ht="12.75">
      <c r="G207" s="49">
        <v>0</v>
      </c>
      <c r="J207" s="4"/>
    </row>
    <row r="208" spans="3:10" ht="12.75">
      <c r="C208" s="1" t="s">
        <v>117</v>
      </c>
      <c r="J208" s="36" t="e">
        <f>+J200*G207</f>
        <v>#DIV/0!</v>
      </c>
    </row>
    <row r="209" ht="12.75">
      <c r="J209" s="37"/>
    </row>
    <row r="210" spans="1:10" ht="12.75">
      <c r="A210" s="29" t="s">
        <v>40</v>
      </c>
      <c r="B210" s="30"/>
      <c r="C210" s="30"/>
      <c r="D210" s="30"/>
      <c r="E210" s="30"/>
      <c r="F210" s="30"/>
      <c r="G210" s="30"/>
      <c r="H210" s="30"/>
      <c r="I210" s="30"/>
      <c r="J210" s="31" t="e">
        <f>SUM(J200:J209)</f>
        <v>#DIV/0!</v>
      </c>
    </row>
    <row r="211" ht="12.75">
      <c r="J211" s="37"/>
    </row>
    <row r="212" spans="2:10" ht="12.75">
      <c r="B212" s="1" t="s">
        <v>41</v>
      </c>
      <c r="G212" s="41">
        <v>0.21</v>
      </c>
      <c r="J212" s="36" t="e">
        <f>+J210*G212</f>
        <v>#DIV/0!</v>
      </c>
    </row>
    <row r="213" ht="12.75">
      <c r="J213" s="37"/>
    </row>
    <row r="214" spans="1:10" ht="12.75">
      <c r="A214" s="29" t="s">
        <v>42</v>
      </c>
      <c r="B214" s="30"/>
      <c r="C214" s="30"/>
      <c r="D214" s="30"/>
      <c r="E214" s="30"/>
      <c r="F214" s="30"/>
      <c r="G214" s="30"/>
      <c r="H214" s="30"/>
      <c r="I214" s="30"/>
      <c r="J214" s="31" t="e">
        <f>SUM(J210:J213)</f>
        <v>#DIV/0!</v>
      </c>
    </row>
    <row r="215" spans="1:10" ht="12.75">
      <c r="A215" s="51"/>
      <c r="B215" s="51"/>
      <c r="C215" s="51"/>
      <c r="D215" s="51"/>
      <c r="E215" s="51"/>
      <c r="F215" s="51"/>
      <c r="G215" s="51"/>
      <c r="H215" s="51"/>
      <c r="I215" s="51"/>
      <c r="J215" s="52"/>
    </row>
    <row r="216" spans="1:10" ht="12.75">
      <c r="A216" s="51"/>
      <c r="B216" s="51"/>
      <c r="C216" s="51"/>
      <c r="D216" s="51"/>
      <c r="E216" s="51"/>
      <c r="F216" s="51"/>
      <c r="G216" s="51"/>
      <c r="H216" s="51"/>
      <c r="I216" s="51"/>
      <c r="J216" s="52"/>
    </row>
    <row r="217" ht="12.75">
      <c r="A217" s="50" t="s">
        <v>56</v>
      </c>
    </row>
    <row r="218" spans="7:10" ht="12.75">
      <c r="G218" s="14"/>
      <c r="H218" s="12"/>
      <c r="I218" s="13"/>
      <c r="J218" s="42"/>
    </row>
  </sheetData>
  <sheetProtection/>
  <mergeCells count="1">
    <mergeCell ref="G17:H17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67" r:id="rId2"/>
  <headerFooter>
    <oddFooter>&amp;LSsv, bijlage C, Berekening normkosten geluidsschermen; versie 01-07-2022&amp;Rpagina &amp;P van 4</oddFooter>
  </headerFooter>
  <rowBreaks count="3" manualBreakCount="3">
    <brk id="59" max="9" man="1"/>
    <brk id="128" max="9" man="1"/>
    <brk id="179" max="9" man="1"/>
  </rowBreaks>
  <ignoredErrors>
    <ignoredError sqref="D15 F32 D41 G162 F45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Joé de Goey</dc:creator>
  <cp:keywords/>
  <dc:description/>
  <cp:lastModifiedBy>Joé de Goey</cp:lastModifiedBy>
  <cp:lastPrinted>2010-03-12T08:43:28Z</cp:lastPrinted>
  <dcterms:created xsi:type="dcterms:W3CDTF">2010-03-01T08:55:17Z</dcterms:created>
  <dcterms:modified xsi:type="dcterms:W3CDTF">2023-09-14T13:40:14Z</dcterms:modified>
  <cp:category/>
  <cp:version/>
  <cp:contentType/>
  <cp:contentStatus/>
</cp:coreProperties>
</file>